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copo.sinibaldi\OneDrive - aicsgov\ENEA\Allegato EF - Approvazione\"/>
    </mc:Choice>
  </mc:AlternateContent>
  <bookViews>
    <workbookView xWindow="-120" yWindow="-120" windowWidth="29040" windowHeight="15720"/>
  </bookViews>
  <sheets>
    <sheet name="Copertina" sheetId="4" r:id="rId1"/>
    <sheet name="GHG fonti rinnovabili" sheetId="5" r:id="rId2"/>
    <sheet name="GHG sost. fossili" sheetId="2" r:id="rId3"/>
    <sheet name="Prod. elettricità da PV-eolico" sheetId="3" r:id="rId4"/>
    <sheet name="GHG totali evitate" sheetId="6" r:id="rId5"/>
    <sheet name="dati" sheetId="1" r:id="rId6"/>
  </sheets>
  <definedNames>
    <definedName name="Tipologia_di_energia__utilizzata">dati!$C$73:$C$74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5" l="1"/>
  <c r="B15" i="2" l="1"/>
  <c r="E15" i="2"/>
  <c r="D6" i="3" l="1"/>
  <c r="E20" i="3" s="1"/>
  <c r="C15" i="2"/>
  <c r="F7" i="6"/>
  <c r="J13" i="6"/>
  <c r="G13" i="6"/>
  <c r="D13" i="6"/>
  <c r="B20" i="3" l="1"/>
  <c r="F7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3" i="1"/>
  <c r="B19" i="5" l="1"/>
  <c r="C13" i="6" s="1"/>
  <c r="E18" i="2" l="1"/>
  <c r="I13" i="6" s="1"/>
  <c r="F15" i="2"/>
  <c r="F12" i="2"/>
  <c r="C12" i="2" l="1"/>
  <c r="B18" i="2"/>
  <c r="C16" i="5"/>
  <c r="F13" i="6" l="1"/>
  <c r="D18" i="6" s="1"/>
  <c r="B24" i="3"/>
  <c r="E24" i="3"/>
</calcChain>
</file>

<file path=xl/sharedStrings.xml><?xml version="1.0" encoding="utf-8"?>
<sst xmlns="http://schemas.openxmlformats.org/spreadsheetml/2006/main" count="210" uniqueCount="173">
  <si>
    <t>Burkina Faso</t>
  </si>
  <si>
    <t>Senegal</t>
  </si>
  <si>
    <t>Niger</t>
  </si>
  <si>
    <t>Etiopia</t>
  </si>
  <si>
    <t>Kenya</t>
  </si>
  <si>
    <t>Somalia</t>
  </si>
  <si>
    <t>Sudan</t>
  </si>
  <si>
    <t>Mozambico</t>
  </si>
  <si>
    <t>Egitto</t>
  </si>
  <si>
    <t>Iraq</t>
  </si>
  <si>
    <t>Tunisia</t>
  </si>
  <si>
    <t>Libano</t>
  </si>
  <si>
    <t>Palestina</t>
  </si>
  <si>
    <t>Giordania</t>
  </si>
  <si>
    <t>Albania</t>
  </si>
  <si>
    <t>Cuba</t>
  </si>
  <si>
    <t>El Salvator</t>
  </si>
  <si>
    <t>Afghanistan</t>
  </si>
  <si>
    <t>Myanmar</t>
  </si>
  <si>
    <t>www.iges.or.jp</t>
  </si>
  <si>
    <t>https://cdm.unfccc.int/Reference/tools/index.html</t>
  </si>
  <si>
    <t>https://cdm.unfccc.int/methodologies/PAmethodologies/tools/am-tool-07-v7.0.pdf</t>
  </si>
  <si>
    <t>non disponibile</t>
  </si>
  <si>
    <t>Paese</t>
  </si>
  <si>
    <t>kerosene</t>
  </si>
  <si>
    <t>energia elettrica on-grid</t>
  </si>
  <si>
    <t>(kWh/anno)</t>
  </si>
  <si>
    <t>(kg/anno)</t>
  </si>
  <si>
    <t>carbone  coke</t>
  </si>
  <si>
    <t xml:space="preserve">Emissione GHG evitata     </t>
  </si>
  <si>
    <t xml:space="preserve">Fattore di emissione </t>
  </si>
  <si>
    <t>GPL</t>
  </si>
  <si>
    <t>gas naturale</t>
  </si>
  <si>
    <t>(m3/anno)</t>
  </si>
  <si>
    <t>gasolio</t>
  </si>
  <si>
    <r>
      <t>(kgCO</t>
    </r>
    <r>
      <rPr>
        <i/>
        <vertAlign val="subscript"/>
        <sz val="11"/>
        <color theme="1"/>
        <rFont val="Calibri"/>
        <family val="2"/>
        <scheme val="minor"/>
      </rPr>
      <t>2/</t>
    </r>
    <r>
      <rPr>
        <i/>
        <sz val="11"/>
        <color theme="1"/>
        <rFont val="Calibri"/>
        <family val="2"/>
        <scheme val="minor"/>
      </rPr>
      <t>kWh)</t>
    </r>
  </si>
  <si>
    <r>
      <t>(kgCO</t>
    </r>
    <r>
      <rPr>
        <i/>
        <vertAlign val="subscript"/>
        <sz val="11"/>
        <color theme="1"/>
        <rFont val="Calibri"/>
        <family val="2"/>
        <scheme val="minor"/>
      </rPr>
      <t>2/</t>
    </r>
    <r>
      <rPr>
        <i/>
        <sz val="11"/>
        <color theme="1"/>
        <rFont val="Calibri"/>
        <family val="2"/>
        <scheme val="minor"/>
      </rPr>
      <t>m3)</t>
    </r>
  </si>
  <si>
    <r>
      <t>(kgCO</t>
    </r>
    <r>
      <rPr>
        <i/>
        <vertAlign val="subscript"/>
        <sz val="11"/>
        <color theme="1"/>
        <rFont val="Calibri"/>
        <family val="2"/>
        <scheme val="minor"/>
      </rPr>
      <t>2/</t>
    </r>
    <r>
      <rPr>
        <i/>
        <sz val="11"/>
        <color theme="1"/>
        <rFont val="Calibri"/>
        <family val="2"/>
        <scheme val="minor"/>
      </rPr>
      <t>kg)</t>
    </r>
  </si>
  <si>
    <t>(giallo: dati input -verde: risultato calcolo)</t>
  </si>
  <si>
    <t>producibilità media annua eolico       (kWh/kW)</t>
  </si>
  <si>
    <t>https://re.jrc.ec.europa.eu/pvg_tools/it/#PVP</t>
  </si>
  <si>
    <t>https://globalwindatlas.info/</t>
  </si>
  <si>
    <t>Produzione annua fotovoltaico (kWh)</t>
  </si>
  <si>
    <t>Produzione annua eolico (kWh)</t>
  </si>
  <si>
    <t>Producibilità media annua fotovoltaico (kWh/kW)</t>
  </si>
  <si>
    <t>Producibilità media annua eolico (kWh/kW)</t>
  </si>
  <si>
    <r>
      <t xml:space="preserve">Valutazione produzione energia elettrica di  fotovoltaico ed eolico </t>
    </r>
    <r>
      <rPr>
        <i/>
        <sz val="14"/>
        <color theme="1"/>
        <rFont val="Calibri"/>
        <family val="2"/>
        <scheme val="minor"/>
      </rPr>
      <t xml:space="preserve">                                                                </t>
    </r>
    <r>
      <rPr>
        <i/>
        <sz val="12"/>
        <color theme="1"/>
        <rFont val="Calibri"/>
        <family val="2"/>
        <scheme val="minor"/>
      </rPr>
      <t>(dati di prima approssimazione relativi al territorio circostante la capitale del Paese scelto)</t>
    </r>
  </si>
  <si>
    <t xml:space="preserve"> Dati energia elettrica</t>
  </si>
  <si>
    <t>Fonti</t>
  </si>
  <si>
    <t>https://www.mite.gov.it/sites/default/files/archivio/allegati/emission_trading/tabella_coefficienti_standard_nazionali_11022019.pdf</t>
  </si>
  <si>
    <t>Calcolo emissioni evitate a seguito di intervento di efficienza energetica  e autoproduzione da fonti rinnovabili</t>
  </si>
  <si>
    <t>ENEA SSPT PVS</t>
  </si>
  <si>
    <r>
      <t xml:space="preserve">Tipologia di combustibile  utilizzato </t>
    </r>
    <r>
      <rPr>
        <b/>
        <u/>
        <sz val="12"/>
        <color theme="1"/>
        <rFont val="Calibri"/>
        <family val="2"/>
        <scheme val="minor"/>
      </rPr>
      <t>prima</t>
    </r>
    <r>
      <rPr>
        <b/>
        <sz val="12"/>
        <color theme="1"/>
        <rFont val="Calibri"/>
        <family val="2"/>
        <scheme val="minor"/>
      </rPr>
      <t xml:space="preserve"> intervento</t>
    </r>
  </si>
  <si>
    <r>
      <t xml:space="preserve">Tipologia di combustibile o energia  utilizzato </t>
    </r>
    <r>
      <rPr>
        <b/>
        <u/>
        <sz val="12"/>
        <color theme="1"/>
        <rFont val="Calibri"/>
        <family val="2"/>
        <scheme val="minor"/>
      </rPr>
      <t>dopo</t>
    </r>
    <r>
      <rPr>
        <b/>
        <sz val="12"/>
        <color theme="1"/>
        <rFont val="Calibri"/>
        <family val="2"/>
        <scheme val="minor"/>
      </rPr>
      <t xml:space="preserve">  intervento</t>
    </r>
  </si>
  <si>
    <t xml:space="preserve">Fattori di emissione </t>
  </si>
  <si>
    <t xml:space="preserve">Combustibile consumato prima  dell'intervento  </t>
  </si>
  <si>
    <r>
      <rPr>
        <b/>
        <i/>
        <sz val="12"/>
        <color theme="1"/>
        <rFont val="Calibri"/>
        <family val="2"/>
        <scheme val="minor"/>
      </rPr>
      <t>cella gialla</t>
    </r>
    <r>
      <rPr>
        <i/>
        <sz val="12"/>
        <color theme="1"/>
        <rFont val="Calibri"/>
        <family val="2"/>
        <scheme val="minor"/>
      </rPr>
      <t xml:space="preserve">: dati input          </t>
    </r>
    <r>
      <rPr>
        <b/>
        <i/>
        <sz val="12"/>
        <color theme="1"/>
        <rFont val="Calibri"/>
        <family val="2"/>
        <scheme val="minor"/>
      </rPr>
      <t xml:space="preserve"> cella verde</t>
    </r>
    <r>
      <rPr>
        <i/>
        <sz val="12"/>
        <color theme="1"/>
        <rFont val="Calibri"/>
        <family val="2"/>
        <scheme val="minor"/>
      </rPr>
      <t xml:space="preserve">: risultato calcolo        </t>
    </r>
  </si>
  <si>
    <t xml:space="preserve">Combustibile o energia consumata dopo intervento  </t>
  </si>
  <si>
    <t>Mali</t>
  </si>
  <si>
    <t>Colombia</t>
  </si>
  <si>
    <t>Gibuti</t>
  </si>
  <si>
    <t>Ruanda</t>
  </si>
  <si>
    <t xml:space="preserve">Burundi </t>
  </si>
  <si>
    <t>Repubblica Democratica Congo</t>
  </si>
  <si>
    <t>Tanzania</t>
  </si>
  <si>
    <t>Uganda</t>
  </si>
  <si>
    <t>Malawi</t>
  </si>
  <si>
    <t>Sierra Leone</t>
  </si>
  <si>
    <t>Guinea Bissau</t>
  </si>
  <si>
    <t xml:space="preserve">Guinea </t>
  </si>
  <si>
    <t>Mauritania</t>
  </si>
  <si>
    <t>Ciad</t>
  </si>
  <si>
    <t>Camerun</t>
  </si>
  <si>
    <t>Eritrea</t>
  </si>
  <si>
    <t>Algeria</t>
  </si>
  <si>
    <t>Libia</t>
  </si>
  <si>
    <t>Marocco</t>
  </si>
  <si>
    <t>Ecuador</t>
  </si>
  <si>
    <t>Peru</t>
  </si>
  <si>
    <t>Niacaragua</t>
  </si>
  <si>
    <t>Honduras</t>
  </si>
  <si>
    <t>Guatemala</t>
  </si>
  <si>
    <t>Costa Rica</t>
  </si>
  <si>
    <t>Belize</t>
  </si>
  <si>
    <t>Repubblica Dominicana</t>
  </si>
  <si>
    <t>Haiti</t>
  </si>
  <si>
    <t>Kossovo</t>
  </si>
  <si>
    <t>Bosnia Erzegovina</t>
  </si>
  <si>
    <t>Macedonia</t>
  </si>
  <si>
    <t>Serbia</t>
  </si>
  <si>
    <t>Bangladesh</t>
  </si>
  <si>
    <t>Vietnam</t>
  </si>
  <si>
    <t xml:space="preserve">Laos </t>
  </si>
  <si>
    <t>Cambogia</t>
  </si>
  <si>
    <t>Zimbabwe</t>
  </si>
  <si>
    <t>https://ecometrica.com/assets/Electricity-specific-emission-factors-for-grid-electricity.pdf</t>
  </si>
  <si>
    <t>energia elettrica off-grid</t>
  </si>
  <si>
    <t>36.766, 3.021</t>
  </si>
  <si>
    <t>23.771, 90.385</t>
  </si>
  <si>
    <t>22.508, 90.747</t>
  </si>
  <si>
    <t>43.867,18.424</t>
  </si>
  <si>
    <t>11.632,104.908</t>
  </si>
  <si>
    <t>4.013,11.398</t>
  </si>
  <si>
    <t>10.029,-84.029</t>
  </si>
  <si>
    <t>-0.224,-78.503</t>
  </si>
  <si>
    <t>14.669,-90.516</t>
  </si>
  <si>
    <t>14.095,-87.198</t>
  </si>
  <si>
    <t>18.114,102.500</t>
  </si>
  <si>
    <t>32.899,13.228</t>
  </si>
  <si>
    <t>42.034,21.423</t>
  </si>
  <si>
    <t>34.013,-6.804</t>
  </si>
  <si>
    <t>12.122,-86.229</t>
  </si>
  <si>
    <t>-12.087,-77.045</t>
  </si>
  <si>
    <t>-4.362,15.341</t>
  </si>
  <si>
    <t>18.464,-69.932</t>
  </si>
  <si>
    <t>-1.902,30.020</t>
  </si>
  <si>
    <t>8.058, -12.21</t>
  </si>
  <si>
    <t>44.843,20.465</t>
  </si>
  <si>
    <t>15.690,32.474</t>
  </si>
  <si>
    <t>0.356,32.611</t>
  </si>
  <si>
    <t>-17.829,31.072</t>
  </si>
  <si>
    <t>21.006,105.911</t>
  </si>
  <si>
    <t>luogo installazione (area della capitale) (Latitudine  ,  Longitudine)</t>
  </si>
  <si>
    <t>34.536, 69.173</t>
  </si>
  <si>
    <t>41.329, 19.812</t>
  </si>
  <si>
    <t>12.445 , -1.494</t>
  </si>
  <si>
    <t>4.601, -74.083</t>
  </si>
  <si>
    <t>23.021, -82.251</t>
  </si>
  <si>
    <t>30.061, 31.236</t>
  </si>
  <si>
    <t>13.777, -89.282</t>
  </si>
  <si>
    <t>8.991, 38.804</t>
  </si>
  <si>
    <t>31.973, 35.918</t>
  </si>
  <si>
    <t>-1.255, 36.826</t>
  </si>
  <si>
    <t>33.900,35.489</t>
  </si>
  <si>
    <t>12.638, -7.993</t>
  </si>
  <si>
    <t>-25.898, 32.599</t>
  </si>
  <si>
    <t>19.775, 96.140</t>
  </si>
  <si>
    <t>16.981,  7.998</t>
  </si>
  <si>
    <t>14.751 ,  -17.336</t>
  </si>
  <si>
    <t>15.684, 32.476</t>
  </si>
  <si>
    <t>36.819, 10.187</t>
  </si>
  <si>
    <t>antracite</t>
  </si>
  <si>
    <r>
      <t xml:space="preserve">Emissione GHG evitata totale                                                         </t>
    </r>
    <r>
      <rPr>
        <sz val="12"/>
        <color theme="1"/>
        <rFont val="Calibri"/>
        <family val="2"/>
        <scheme val="minor"/>
      </rPr>
      <t xml:space="preserve">  </t>
    </r>
    <r>
      <rPr>
        <i/>
        <sz val="12"/>
        <color theme="1"/>
        <rFont val="Calibri"/>
        <family val="2"/>
        <scheme val="minor"/>
      </rPr>
      <t>( settore elettico + settore termico)</t>
    </r>
  </si>
  <si>
    <t>Energia prodotta  (kWh/anno)</t>
  </si>
  <si>
    <t>Calcolo emissioni evitate a seguito di intervento di produzione da fonti rinnovabili</t>
  </si>
  <si>
    <t>kWh/anno</t>
  </si>
  <si>
    <t>Dati Combustibili</t>
  </si>
  <si>
    <t>producibilità media annua fotovoltaico (kWh/kW) (5)</t>
  </si>
  <si>
    <t xml:space="preserve">metodologia unfccc stabilito per off grid </t>
  </si>
  <si>
    <t>sistema off grid a combustibile liquido (1-3-4)</t>
  </si>
  <si>
    <t>capacity factor (6)</t>
  </si>
  <si>
    <t>rapporto tra produzione anna dell'impianto e la produzione annua alla potenza nominale</t>
  </si>
  <si>
    <t>Fattore di emissione (7)</t>
  </si>
  <si>
    <t>Conosci la producibilità media annua del sito?</t>
  </si>
  <si>
    <t>Benchmarck di riferimento prima dell'intervento</t>
  </si>
  <si>
    <t>kWh/kW</t>
  </si>
  <si>
    <t>Producibilità media annua sito specifica</t>
  </si>
  <si>
    <t>kW</t>
  </si>
  <si>
    <t>Potenza installata eolico</t>
  </si>
  <si>
    <t>Potenza installata fotovoltaico</t>
  </si>
  <si>
    <t>Emissione GHG prima dell'intervento</t>
  </si>
  <si>
    <t>Emissione GHG dopo l'intervento</t>
  </si>
  <si>
    <t>Calcolo emissioni evitate a seguito di interventi di sostituzione di impianti a combustibile fossile</t>
  </si>
  <si>
    <t>Ing. Marco Stefanoni; Dott. Sergio La Motta; Dott. Roberto Farina</t>
  </si>
  <si>
    <t>Calcolo emissioni evitate a seguito di interventi di sostituzione di impianti a combustibile fossile edi installazione di impianti di produzione di energia elettrica da fonti rinnovabili</t>
  </si>
  <si>
    <t>Emissioni GHG evitate in seguito a installazione di impianto a fonti rinnovabili</t>
  </si>
  <si>
    <t>Emissione GHG prima dell'intervento di sostituzione fonti fossili</t>
  </si>
  <si>
    <t>Emissione GHG dopo dell'intervento di sostituzione fonti fossili</t>
  </si>
  <si>
    <r>
      <t>(kgCO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/anno)</t>
    </r>
  </si>
  <si>
    <r>
      <rPr>
        <b/>
        <i/>
        <sz val="12"/>
        <color theme="1"/>
        <rFont val="Calibri"/>
        <family val="2"/>
        <scheme val="minor"/>
      </rPr>
      <t xml:space="preserve">segno +: </t>
    </r>
    <r>
      <rPr>
        <i/>
        <sz val="12"/>
        <color theme="1"/>
        <rFont val="Calibri"/>
        <family val="2"/>
        <scheme val="minor"/>
      </rPr>
      <t>energia consumata/emissione aggiunta</t>
    </r>
  </si>
  <si>
    <r>
      <rPr>
        <b/>
        <i/>
        <sz val="12"/>
        <color theme="1"/>
        <rFont val="Calibri"/>
        <family val="2"/>
        <scheme val="minor"/>
      </rPr>
      <t xml:space="preserve">segno -: </t>
    </r>
    <r>
      <rPr>
        <i/>
        <sz val="12"/>
        <color theme="1"/>
        <rFont val="Calibri"/>
        <family val="2"/>
        <scheme val="minor"/>
      </rPr>
      <t xml:space="preserve">energia risparmiata/emissione evitata       </t>
    </r>
  </si>
  <si>
    <r>
      <t>Fattore di emissione  rete elettrica nazionale (kgCO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/kWh) (1-2)</t>
    </r>
  </si>
  <si>
    <t>(AD USO INTERNO AICS)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</si>
</sst>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0"/>
    <numFmt numFmtId="165" formatCode="0.000"/>
    <numFmt numFmtId="166" formatCode="_-* #,##0_-;\-* #,##0_-;_-* &quot;-&quot;??_-;_-@_-"/>
    <numFmt numFmtId="167" formatCode="0.00000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28"/>
    </font>
    <font>
      <sz val="11"/>
      <name val="Arial"/>
      <family val="2"/>
      <charset val="12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3" borderId="0" xfId="0" applyFill="1"/>
    <xf numFmtId="0" fontId="10" fillId="3" borderId="0" xfId="0" applyFont="1" applyFill="1"/>
    <xf numFmtId="0" fontId="5" fillId="3" borderId="0" xfId="0" applyFont="1" applyFill="1"/>
    <xf numFmtId="0" fontId="12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9" fillId="0" borderId="0" xfId="0" applyFont="1" applyAlignment="1">
      <alignment vertical="center"/>
    </xf>
    <xf numFmtId="164" fontId="5" fillId="3" borderId="1" xfId="0" applyNumberFormat="1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10" fillId="3" borderId="0" xfId="0" applyFont="1" applyFill="1" applyAlignment="1" applyProtection="1">
      <alignment wrapText="1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0" fillId="3" borderId="0" xfId="0" applyFill="1" applyAlignment="1" applyProtection="1">
      <alignment horizontal="center"/>
      <protection hidden="1"/>
    </xf>
    <xf numFmtId="1" fontId="5" fillId="4" borderId="1" xfId="3" applyNumberFormat="1" applyFont="1" applyFill="1" applyBorder="1" applyAlignment="1" applyProtection="1">
      <alignment horizontal="center" vertical="center"/>
      <protection hidden="1"/>
    </xf>
    <xf numFmtId="1" fontId="5" fillId="2" borderId="1" xfId="3" applyNumberFormat="1" applyFont="1" applyFill="1" applyBorder="1" applyAlignment="1" applyProtection="1">
      <alignment horizontal="center" vertical="center"/>
      <protection locked="0" hidden="1"/>
    </xf>
    <xf numFmtId="0" fontId="12" fillId="3" borderId="0" xfId="0" applyFont="1" applyFill="1" applyAlignment="1" applyProtection="1">
      <alignment wrapText="1"/>
      <protection hidden="1"/>
    </xf>
    <xf numFmtId="0" fontId="11" fillId="3" borderId="0" xfId="0" applyFont="1" applyFill="1"/>
    <xf numFmtId="1" fontId="5" fillId="2" borderId="1" xfId="3" applyNumberFormat="1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" fontId="5" fillId="4" borderId="2" xfId="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166" fontId="5" fillId="2" borderId="3" xfId="3" applyNumberFormat="1" applyFont="1" applyFill="1" applyBorder="1" applyAlignment="1" applyProtection="1">
      <alignment horizontal="center" vertical="center"/>
      <protection hidden="1"/>
    </xf>
    <xf numFmtId="166" fontId="5" fillId="2" borderId="2" xfId="3" applyNumberFormat="1" applyFont="1" applyFill="1" applyBorder="1" applyAlignment="1" applyProtection="1">
      <alignment horizontal="center" vertical="center"/>
      <protection locked="0" hidden="1"/>
    </xf>
    <xf numFmtId="1" fontId="5" fillId="4" borderId="3" xfId="3" applyNumberFormat="1" applyFont="1" applyFill="1" applyBorder="1" applyAlignment="1" applyProtection="1">
      <alignment vertical="center"/>
      <protection hidden="1"/>
    </xf>
    <xf numFmtId="0" fontId="9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5" fillId="2" borderId="3" xfId="0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left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0" fontId="11" fillId="3" borderId="1" xfId="0" applyFont="1" applyFill="1" applyBorder="1" applyAlignment="1">
      <alignment horizontal="center" wrapText="1"/>
    </xf>
    <xf numFmtId="166" fontId="5" fillId="4" borderId="2" xfId="3" applyNumberFormat="1" applyFont="1" applyFill="1" applyBorder="1" applyAlignment="1" applyProtection="1">
      <alignment vertical="center"/>
      <protection hidden="1"/>
    </xf>
    <xf numFmtId="166" fontId="5" fillId="4" borderId="3" xfId="3" applyNumberFormat="1" applyFont="1" applyFill="1" applyBorder="1" applyAlignment="1" applyProtection="1">
      <alignment vertical="center"/>
      <protection hidden="1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1" fontId="5" fillId="0" borderId="2" xfId="0" applyNumberFormat="1" applyFont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1" fontId="5" fillId="4" borderId="2" xfId="3" applyNumberFormat="1" applyFont="1" applyFill="1" applyBorder="1" applyAlignment="1" applyProtection="1">
      <alignment horizontal="center" vertical="center"/>
      <protection hidden="1"/>
    </xf>
    <xf numFmtId="1" fontId="5" fillId="4" borderId="3" xfId="3" applyNumberFormat="1" applyFont="1" applyFill="1" applyBorder="1" applyAlignment="1" applyProtection="1">
      <alignment horizontal="center" vertical="center"/>
      <protection hidden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/>
    </xf>
  </cellXfs>
  <cellStyles count="4">
    <cellStyle name="Collegamento ipertestuale" xfId="1" builtinId="8"/>
    <cellStyle name="Migliaia" xfId="3" builtinId="3"/>
    <cellStyle name="Normal 2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593725</xdr:colOff>
      <xdr:row>4</xdr:row>
      <xdr:rowOff>85725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264" t="-3215" r="-5264" b="-3215"/>
        <a:stretch>
          <a:fillRect/>
        </a:stretch>
      </xdr:blipFill>
      <xdr:spPr bwMode="auto">
        <a:xfrm>
          <a:off x="1828800" y="381000"/>
          <a:ext cx="18129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219074</xdr:rowOff>
    </xdr:from>
    <xdr:to>
      <xdr:col>2</xdr:col>
      <xdr:colOff>447674</xdr:colOff>
      <xdr:row>0</xdr:row>
      <xdr:rowOff>685799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264" t="-3215" r="-5264" b="-3215"/>
        <a:stretch>
          <a:fillRect/>
        </a:stretch>
      </xdr:blipFill>
      <xdr:spPr bwMode="auto">
        <a:xfrm>
          <a:off x="1562099" y="219074"/>
          <a:ext cx="18002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228599</xdr:colOff>
      <xdr:row>1</xdr:row>
      <xdr:rowOff>76199</xdr:rowOff>
    </xdr:from>
    <xdr:to>
      <xdr:col>5</xdr:col>
      <xdr:colOff>227011</xdr:colOff>
      <xdr:row>2</xdr:row>
      <xdr:rowOff>242886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264" t="-3215" r="-5264" b="-3215"/>
        <a:stretch>
          <a:fillRect/>
        </a:stretch>
      </xdr:blipFill>
      <xdr:spPr bwMode="auto">
        <a:xfrm>
          <a:off x="7077074" y="1695449"/>
          <a:ext cx="1798637" cy="471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180975</xdr:rowOff>
    </xdr:from>
    <xdr:to>
      <xdr:col>4</xdr:col>
      <xdr:colOff>184150</xdr:colOff>
      <xdr:row>0</xdr:row>
      <xdr:rowOff>647700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264" t="-3215" r="-5264" b="-3215"/>
        <a:stretch>
          <a:fillRect/>
        </a:stretch>
      </xdr:blipFill>
      <xdr:spPr bwMode="auto">
        <a:xfrm>
          <a:off x="1685925" y="180975"/>
          <a:ext cx="18129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381000</xdr:rowOff>
    </xdr:from>
    <xdr:to>
      <xdr:col>6</xdr:col>
      <xdr:colOff>774700</xdr:colOff>
      <xdr:row>0</xdr:row>
      <xdr:rowOff>847725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4F2E077-F160-4630-8F2E-44DF5D49E1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264" t="-3215" r="-5264" b="-3215"/>
        <a:stretch>
          <a:fillRect/>
        </a:stretch>
      </xdr:blipFill>
      <xdr:spPr bwMode="auto">
        <a:xfrm>
          <a:off x="3343275" y="381000"/>
          <a:ext cx="18129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9</xdr:row>
      <xdr:rowOff>0</xdr:rowOff>
    </xdr:from>
    <xdr:to>
      <xdr:col>13</xdr:col>
      <xdr:colOff>384175</xdr:colOff>
      <xdr:row>11</xdr:row>
      <xdr:rowOff>85725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264" t="-3215" r="-5264" b="-3215"/>
        <a:stretch>
          <a:fillRect/>
        </a:stretch>
      </xdr:blipFill>
      <xdr:spPr bwMode="auto">
        <a:xfrm>
          <a:off x="9867900" y="2847975"/>
          <a:ext cx="18129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cdm.unfccc.int/Reference/tools/index.html" TargetMode="External"/><Relationship Id="rId7" Type="http://schemas.openxmlformats.org/officeDocument/2006/relationships/hyperlink" Target="https://ecometrica.com/assets/Electricity-specific-emission-factors-for-grid-electricity.pdf" TargetMode="External"/><Relationship Id="rId2" Type="http://schemas.openxmlformats.org/officeDocument/2006/relationships/hyperlink" Target="http://www.iges.or.jp/" TargetMode="External"/><Relationship Id="rId1" Type="http://schemas.openxmlformats.org/officeDocument/2006/relationships/hyperlink" Target="https://cdm.unfccc.int/methodologies/PAmethodologies/tools/am-tool-07-v7.0.pdf" TargetMode="External"/><Relationship Id="rId6" Type="http://schemas.openxmlformats.org/officeDocument/2006/relationships/hyperlink" Target="https://www.mite.gov.it/sites/default/files/archivio/allegati/emission_trading/tabella_coefficienti_standard_nazionali_11022019.pdf" TargetMode="External"/><Relationship Id="rId5" Type="http://schemas.openxmlformats.org/officeDocument/2006/relationships/hyperlink" Target="https://globalwindatlas.info/" TargetMode="External"/><Relationship Id="rId4" Type="http://schemas.openxmlformats.org/officeDocument/2006/relationships/hyperlink" Target="https://re.jrc.ec.europa.eu/pvg_tools/it/" TargetMode="External"/><Relationship Id="rId9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workbookViewId="0">
      <selection activeCell="H20" sqref="H20"/>
    </sheetView>
  </sheetViews>
  <sheetFormatPr defaultRowHeight="15"/>
  <sheetData>
    <row r="1" spans="1:26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1" customHeight="1">
      <c r="A7" s="14"/>
      <c r="B7" s="14"/>
      <c r="C7" s="46" t="s">
        <v>50</v>
      </c>
      <c r="D7" s="46"/>
      <c r="E7" s="46"/>
      <c r="F7" s="46"/>
      <c r="G7" s="4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14"/>
      <c r="B8" s="14"/>
      <c r="C8" s="46"/>
      <c r="D8" s="46"/>
      <c r="E8" s="46"/>
      <c r="F8" s="46"/>
      <c r="G8" s="4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4"/>
      <c r="B9" s="14"/>
      <c r="C9" s="46"/>
      <c r="D9" s="46"/>
      <c r="E9" s="46"/>
      <c r="F9" s="46"/>
      <c r="G9" s="4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14"/>
      <c r="B10" s="14"/>
      <c r="C10" s="46"/>
      <c r="D10" s="46"/>
      <c r="E10" s="46"/>
      <c r="F10" s="46"/>
      <c r="G10" s="4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>
      <c r="A11" s="14"/>
      <c r="B11" s="14"/>
      <c r="C11" s="46"/>
      <c r="D11" s="46"/>
      <c r="E11" s="46"/>
      <c r="F11" s="46"/>
      <c r="G11" s="46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>
      <c r="A13" s="14"/>
      <c r="B13" s="14"/>
      <c r="C13" s="14"/>
      <c r="D13" s="14"/>
      <c r="E13" s="23" t="s">
        <v>172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14"/>
      <c r="B15" s="14"/>
      <c r="C15" s="14"/>
      <c r="D15" s="14"/>
      <c r="E15" s="23" t="s">
        <v>163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4"/>
      <c r="B16" s="14"/>
      <c r="C16" s="14"/>
      <c r="D16" s="14"/>
      <c r="E16" s="2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4"/>
      <c r="B17" s="14"/>
      <c r="C17" s="14"/>
      <c r="D17" s="14"/>
      <c r="E17" s="23" t="s">
        <v>51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</sheetData>
  <sheetProtection algorithmName="SHA-512" hashValue="al+kB60VkD9a4IjfXLosLt/gKQBfxJ/BvYoktJqOmYnIXLHLCTUpV7HBR2G7w7hTEfNcYxr4CXihokk7eVN3Lw==" saltValue="yshte+1vkzQY6P2Y2Rzpmw==" spinCount="100000" sheet="1" objects="1" scenarios="1"/>
  <mergeCells count="1">
    <mergeCell ref="C7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>
      <selection activeCell="B7" sqref="B7:C7"/>
    </sheetView>
  </sheetViews>
  <sheetFormatPr defaultRowHeight="15"/>
  <cols>
    <col min="2" max="2" width="34.5703125" customWidth="1"/>
    <col min="3" max="3" width="16.28515625" customWidth="1"/>
    <col min="4" max="4" width="22.7109375" customWidth="1"/>
    <col min="5" max="5" width="17.28515625" customWidth="1"/>
  </cols>
  <sheetData>
    <row r="1" spans="1:23" ht="63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65.25" customHeight="1">
      <c r="A3" s="14"/>
      <c r="B3" s="46" t="s">
        <v>144</v>
      </c>
      <c r="C3" s="4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 customHeight="1">
      <c r="A4" s="14"/>
      <c r="B4" s="15" t="s">
        <v>38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24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37.5" customHeight="1">
      <c r="A6" s="14"/>
      <c r="B6" s="48" t="s">
        <v>23</v>
      </c>
      <c r="C6" s="4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customHeight="1">
      <c r="A7" s="14"/>
      <c r="B7" s="50"/>
      <c r="C7" s="5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45.75" customHeight="1">
      <c r="A8" s="14"/>
      <c r="B8" s="16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48" customHeight="1">
      <c r="A9" s="14"/>
      <c r="B9" s="52" t="s">
        <v>154</v>
      </c>
      <c r="C9" s="5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22.5" customHeight="1">
      <c r="A10" s="14"/>
      <c r="B10" s="50"/>
      <c r="C10" s="5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45" customHeight="1">
      <c r="A11" s="14"/>
      <c r="B11" s="16"/>
      <c r="C11" s="1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32.25" customHeight="1">
      <c r="A12" s="14"/>
      <c r="B12" s="47" t="s">
        <v>143</v>
      </c>
      <c r="C12" s="4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27" customHeight="1">
      <c r="A13" s="14"/>
      <c r="B13" s="44">
        <v>0</v>
      </c>
      <c r="C13" s="43" t="s">
        <v>145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48.75" customHeight="1">
      <c r="A14" s="14"/>
      <c r="B14" s="16"/>
      <c r="C14" s="16"/>
      <c r="D14" s="2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57" customHeight="1">
      <c r="A15" s="14"/>
      <c r="B15" s="47" t="s">
        <v>30</v>
      </c>
      <c r="C15" s="4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22.5" customHeight="1">
      <c r="A16" s="14"/>
      <c r="B16" s="25">
        <f>IF(B10=dati!C73,VLOOKUP('GHG fonti rinnovabili'!B7,dati!C3:D45,2, FALSE),dati!D62)</f>
        <v>0.79</v>
      </c>
      <c r="C16" s="17" t="e">
        <f>VLOOKUP(B10,dati!C73:G80,5,FALSE)</f>
        <v>#N/A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37.5" customHeight="1">
      <c r="A17" s="14"/>
      <c r="B17" s="16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30.75" customHeight="1">
      <c r="A18" s="14"/>
      <c r="B18" s="47" t="s">
        <v>29</v>
      </c>
      <c r="C18" s="4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37.5" customHeight="1">
      <c r="A19" s="14"/>
      <c r="B19" s="41">
        <f>B16*B13</f>
        <v>0</v>
      </c>
      <c r="C19" s="45" t="s">
        <v>168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>
      <c r="A20" s="14"/>
      <c r="B20" s="14"/>
      <c r="C20" s="14"/>
      <c r="D20" s="14"/>
      <c r="E20" s="14"/>
      <c r="F20" s="14"/>
      <c r="G20" s="14"/>
      <c r="H20" s="14"/>
      <c r="I20" s="14"/>
    </row>
    <row r="21" spans="1:2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</sheetData>
  <sheetProtection algorithmName="SHA-512" hashValue="9bMZkoqULAiJR0FbDki5zOOQvLglB3FNdBmNW1RxKZN810UPA/netuqdJs+MtwBZA6NujRrCrBj7RxPTuXwyBQ==" saltValue="HaEnt+KSs4a386mjo2yJXg==" spinCount="100000" sheet="1" objects="1" scenarios="1"/>
  <mergeCells count="8">
    <mergeCell ref="B15:C15"/>
    <mergeCell ref="B18:C18"/>
    <mergeCell ref="B3:C3"/>
    <mergeCell ref="B6:C6"/>
    <mergeCell ref="B7:C7"/>
    <mergeCell ref="B9:C9"/>
    <mergeCell ref="B10:C10"/>
    <mergeCell ref="B12:C12"/>
  </mergeCells>
  <dataValidations count="1">
    <dataValidation type="list" allowBlank="1" showInputMessage="1" showErrorMessage="1" prompt="scegli il tipo di energia" sqref="B10:C10">
      <formula1>Tipologia_di_energia__utilizzata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dati!$C$73:$C$77</xm:f>
          </x14:formula1>
          <xm:sqref>B11</xm:sqref>
        </x14:dataValidation>
        <x14:dataValidation type="list" allowBlank="1" showInputMessage="1" showErrorMessage="1">
          <x14:formula1>
            <xm:f>dati!$C$3:$C$45</xm:f>
          </x14:formula1>
          <xm:sqref>B7:C7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7" zoomScaleNormal="100" workbookViewId="0">
      <selection activeCell="E18" sqref="E18"/>
    </sheetView>
  </sheetViews>
  <sheetFormatPr defaultRowHeight="15"/>
  <cols>
    <col min="1" max="1" width="17.28515625" style="28" customWidth="1"/>
    <col min="2" max="2" width="21" style="28" customWidth="1"/>
    <col min="3" max="3" width="18.28515625" style="28" customWidth="1"/>
    <col min="4" max="4" width="10.140625" style="28" customWidth="1"/>
    <col min="5" max="5" width="16.85546875" style="28" customWidth="1"/>
    <col min="6" max="6" width="20.28515625" style="28" customWidth="1"/>
    <col min="7" max="16384" width="9.140625" style="28"/>
  </cols>
  <sheetData>
    <row r="1" spans="1:21" ht="14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24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37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6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35.25" customHeight="1">
      <c r="A5" s="27"/>
      <c r="B5" s="54" t="s">
        <v>162</v>
      </c>
      <c r="C5" s="54"/>
      <c r="D5" s="54"/>
      <c r="E5" s="54"/>
      <c r="F5" s="54"/>
      <c r="G5" s="54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37.5" customHeight="1">
      <c r="A6" s="27"/>
      <c r="B6" s="27"/>
      <c r="C6" s="57" t="s">
        <v>56</v>
      </c>
      <c r="D6" s="57"/>
      <c r="E6" s="57"/>
      <c r="F6" s="57"/>
      <c r="G6" s="29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7" customFormat="1" ht="37.5" customHeight="1">
      <c r="B7" s="30"/>
      <c r="D7" s="30"/>
    </row>
    <row r="8" spans="1:21" ht="48" customHeight="1">
      <c r="A8" s="27"/>
      <c r="B8" s="59" t="s">
        <v>52</v>
      </c>
      <c r="C8" s="59"/>
      <c r="E8" s="59" t="s">
        <v>53</v>
      </c>
      <c r="F8" s="5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48" customHeight="1">
      <c r="A9" s="27"/>
      <c r="B9" s="58"/>
      <c r="C9" s="58"/>
      <c r="E9" s="58"/>
      <c r="F9" s="5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45" customHeight="1">
      <c r="A10" s="27"/>
      <c r="B10" s="31"/>
      <c r="C10" s="32"/>
      <c r="D10" s="27"/>
      <c r="E10" s="31"/>
      <c r="F10" s="3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2.25" customHeight="1">
      <c r="A11" s="27"/>
      <c r="B11" s="59" t="s">
        <v>55</v>
      </c>
      <c r="C11" s="59"/>
      <c r="D11" s="33"/>
      <c r="E11" s="59" t="s">
        <v>57</v>
      </c>
      <c r="F11" s="59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27" customHeight="1">
      <c r="A12" s="27"/>
      <c r="B12" s="36"/>
      <c r="C12" s="39" t="e">
        <f>VLOOKUP(B9,dati!C73:J80,8,FALSE)</f>
        <v>#N/A</v>
      </c>
      <c r="E12" s="36"/>
      <c r="F12" s="39" t="e">
        <f>VLOOKUP(E9,dati!C73:J80,8,FALSE)</f>
        <v>#N/A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48.75" customHeight="1">
      <c r="A13" s="34"/>
      <c r="B13" s="31"/>
      <c r="C13" s="32"/>
      <c r="D13" s="27"/>
      <c r="E13" s="31"/>
      <c r="F13" s="3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33" customHeight="1">
      <c r="A14" s="27"/>
      <c r="B14" s="55" t="s">
        <v>54</v>
      </c>
      <c r="C14" s="56"/>
      <c r="D14" s="27"/>
      <c r="E14" s="55" t="s">
        <v>54</v>
      </c>
      <c r="F14" s="5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22.5" customHeight="1">
      <c r="A15" s="27"/>
      <c r="B15" s="25" t="e">
        <f>IF(B9=dati!C73,VLOOKUP('GHG fonti rinnovabili'!B7,dati!C3:D55,2, FALSE),VLOOKUP(B9,dati!C74:D80,2,FALSE))</f>
        <v>#N/A</v>
      </c>
      <c r="C15" s="26" t="e">
        <f>VLOOKUP(B9,dati!C73:G80,5,FALSE)</f>
        <v>#N/A</v>
      </c>
      <c r="D15" s="27"/>
      <c r="E15" s="25" t="e">
        <f>IF(E9=dati!C73,VLOOKUP('GHG fonti rinnovabili'!B7,dati!C3:D55,2, FALSE),VLOOKUP(E9,dati!C74:D80,2,FALSE))</f>
        <v>#N/A</v>
      </c>
      <c r="F15" s="26" t="e">
        <f>VLOOKUP(E9,dati!C73:G80,5,FALSE)</f>
        <v>#N/A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37.5" customHeight="1">
      <c r="A16" s="27"/>
      <c r="B16" s="31"/>
      <c r="C16" s="32"/>
      <c r="D16" s="27"/>
      <c r="E16" s="31"/>
      <c r="F16" s="32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30.75" customHeight="1">
      <c r="A17" s="27"/>
      <c r="B17" s="55" t="s">
        <v>160</v>
      </c>
      <c r="C17" s="56"/>
      <c r="D17" s="27"/>
      <c r="E17" s="55" t="s">
        <v>161</v>
      </c>
      <c r="F17" s="5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37.5" customHeight="1">
      <c r="A18" s="27"/>
      <c r="B18" s="35" t="e">
        <f>B15*B12</f>
        <v>#N/A</v>
      </c>
      <c r="C18" s="35" t="s">
        <v>168</v>
      </c>
      <c r="D18" s="27"/>
      <c r="E18" s="35" t="e">
        <f>E15*E12</f>
        <v>#N/A</v>
      </c>
      <c r="F18" s="35" t="s">
        <v>168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>
      <c r="A19" s="27"/>
      <c r="B19" s="27"/>
      <c r="C19" s="27"/>
      <c r="D19" s="27"/>
      <c r="E19" s="27"/>
      <c r="F19" s="27"/>
      <c r="G19" s="27"/>
    </row>
    <row r="20" spans="1:2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39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36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</sheetData>
  <sheetProtection algorithmName="SHA-512" hashValue="lNGtz8kCN/JBZNXwlZF8PBRD/U6T+tBWW3x/tq78ihxc4LvLkaVUKbD5hp6PYqBnjMkQ9NTeQEKsP9l1I0VcKg==" saltValue="MM3KyZfCbtfzTmHLWJ2tCA==" spinCount="100000" sheet="1" objects="1" scenarios="1"/>
  <mergeCells count="12">
    <mergeCell ref="B5:G5"/>
    <mergeCell ref="B17:C17"/>
    <mergeCell ref="E14:F14"/>
    <mergeCell ref="E17:F17"/>
    <mergeCell ref="B14:C14"/>
    <mergeCell ref="C6:F6"/>
    <mergeCell ref="B9:C9"/>
    <mergeCell ref="E8:F8"/>
    <mergeCell ref="E9:F9"/>
    <mergeCell ref="E11:F11"/>
    <mergeCell ref="B11:C11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dati!$C$73:$C$80</xm:f>
          </x14:formula1>
          <xm:sqref>E9</xm:sqref>
        </x14:dataValidation>
        <x14:dataValidation type="list" allowBlank="1" showInputMessage="1" showErrorMessage="1">
          <x14:formula1>
            <xm:f>dati!$C$75:$C$80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" workbookViewId="0">
      <selection activeCell="D6" sqref="D6"/>
    </sheetView>
  </sheetViews>
  <sheetFormatPr defaultRowHeight="15"/>
  <cols>
    <col min="4" max="4" width="22.28515625" customWidth="1"/>
    <col min="5" max="5" width="9.7109375" customWidth="1"/>
  </cols>
  <sheetData>
    <row r="1" spans="1:20" ht="59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74.25" customHeight="1">
      <c r="A3" s="14"/>
      <c r="B3" s="46" t="s">
        <v>46</v>
      </c>
      <c r="C3" s="46"/>
      <c r="D3" s="46"/>
      <c r="E3" s="46"/>
      <c r="F3" s="4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30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.75">
      <c r="A5" s="14"/>
      <c r="B5" s="14"/>
      <c r="C5" s="14"/>
      <c r="D5" s="22" t="s">
        <v>23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5.75">
      <c r="A6" s="14"/>
      <c r="B6" s="14"/>
      <c r="D6" s="40">
        <f>+'GHG fonti rinnovabili'!B7</f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6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32.25" customHeight="1">
      <c r="A8" s="14"/>
      <c r="B8" s="65" t="s">
        <v>159</v>
      </c>
      <c r="C8" s="66"/>
      <c r="D8" s="38"/>
      <c r="E8" s="62" t="s">
        <v>158</v>
      </c>
      <c r="F8" s="62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.75">
      <c r="A9" s="14"/>
      <c r="B9" s="60"/>
      <c r="C9" s="61"/>
      <c r="D9" s="16" t="s">
        <v>157</v>
      </c>
      <c r="E9" s="60"/>
      <c r="F9" s="61"/>
      <c r="G9" s="16" t="s">
        <v>157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>
      <c r="A10" s="14"/>
      <c r="B10" s="16"/>
      <c r="C10" s="16"/>
      <c r="D10" s="16"/>
      <c r="E10" s="16"/>
      <c r="F10" s="16"/>
      <c r="G10" s="1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>
      <c r="A11" s="14"/>
      <c r="B11" s="16"/>
      <c r="C11" s="16"/>
      <c r="D11" s="16"/>
      <c r="E11" s="16"/>
      <c r="F11" s="16"/>
      <c r="G11" s="16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45" customHeight="1">
      <c r="A12" s="14"/>
      <c r="B12" s="62" t="s">
        <v>153</v>
      </c>
      <c r="C12" s="62"/>
      <c r="D12" s="38"/>
      <c r="E12" s="62" t="s">
        <v>153</v>
      </c>
      <c r="F12" s="62"/>
      <c r="G12" s="1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.75">
      <c r="A13" s="14"/>
      <c r="B13" s="60"/>
      <c r="C13" s="61"/>
      <c r="D13" s="38"/>
      <c r="E13" s="60"/>
      <c r="F13" s="61"/>
      <c r="G13" s="1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5.75">
      <c r="A14" s="14"/>
      <c r="B14" s="38"/>
      <c r="C14" s="38"/>
      <c r="D14" s="38"/>
      <c r="E14" s="38"/>
      <c r="F14" s="38"/>
      <c r="G14" s="1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5.75">
      <c r="A15" s="14"/>
      <c r="B15" s="38"/>
      <c r="C15" s="38"/>
      <c r="D15" s="38"/>
      <c r="E15" s="38"/>
      <c r="F15" s="38"/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45.75" customHeight="1">
      <c r="A16" s="14"/>
      <c r="B16" s="62" t="s">
        <v>156</v>
      </c>
      <c r="C16" s="62"/>
      <c r="D16" s="38"/>
      <c r="E16" s="62" t="s">
        <v>156</v>
      </c>
      <c r="F16" s="62"/>
      <c r="G16" s="1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5.75">
      <c r="A17" s="14"/>
      <c r="B17" s="60"/>
      <c r="C17" s="61"/>
      <c r="D17" s="16" t="s">
        <v>155</v>
      </c>
      <c r="E17" s="60"/>
      <c r="F17" s="61"/>
      <c r="G17" s="16" t="s">
        <v>155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36.75" customHeight="1">
      <c r="A18" s="14"/>
      <c r="B18" s="38"/>
      <c r="C18" s="38"/>
      <c r="D18" s="38"/>
      <c r="E18" s="38"/>
      <c r="F18" s="38"/>
      <c r="G18" s="1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>
      <c r="A19" s="14"/>
      <c r="B19" s="65" t="s">
        <v>44</v>
      </c>
      <c r="C19" s="66"/>
      <c r="D19" s="38"/>
      <c r="E19" s="65" t="s">
        <v>45</v>
      </c>
      <c r="F19" s="66"/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5.75">
      <c r="A20" s="14"/>
      <c r="B20" s="67" t="e">
        <f>IF(B13="SI",B17,VLOOKUP(D6,dati!C3:J55,5,FALSE))</f>
        <v>#N/A</v>
      </c>
      <c r="C20" s="68"/>
      <c r="D20" s="16" t="s">
        <v>155</v>
      </c>
      <c r="E20" s="69" t="e">
        <f>IF(E13="SI",E17,VLOOKUP(D6,dati!C3:J55,8,FALSE))</f>
        <v>#N/A</v>
      </c>
      <c r="F20" s="70"/>
      <c r="G20" s="16" t="s">
        <v>155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5" customHeight="1">
      <c r="A21" s="14"/>
      <c r="B21" s="16"/>
      <c r="C21" s="16"/>
      <c r="D21" s="38"/>
      <c r="E21" s="16"/>
      <c r="F21" s="16"/>
      <c r="G21" s="1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5.75">
      <c r="A22" s="14"/>
      <c r="B22" s="16"/>
      <c r="C22" s="16"/>
      <c r="D22" s="16"/>
      <c r="E22" s="16"/>
      <c r="F22" s="16"/>
      <c r="G22" s="1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>
      <c r="A23" s="14"/>
      <c r="B23" s="62" t="s">
        <v>42</v>
      </c>
      <c r="C23" s="62"/>
      <c r="D23" s="16"/>
      <c r="E23" s="62" t="s">
        <v>43</v>
      </c>
      <c r="F23" s="62"/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5.75">
      <c r="A24" s="14"/>
      <c r="B24" s="63" t="e">
        <f>B9*B20</f>
        <v>#N/A</v>
      </c>
      <c r="C24" s="64"/>
      <c r="D24" s="16" t="s">
        <v>145</v>
      </c>
      <c r="E24" s="63" t="e">
        <f>E9*E20</f>
        <v>#N/A</v>
      </c>
      <c r="F24" s="64"/>
      <c r="G24" s="16" t="s">
        <v>145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</sheetData>
  <sheetProtection algorithmName="SHA-512" hashValue="v8GxzCbVclKYLDzWYi7n3gZ8+dsaTA8c0wjStv6bFhxKqlCHzTezGFAI25e7zxEsvOayNeo+8eVDM5PPWtQDbw==" saltValue="bZcuoPH1cDXVf5WT/P17SA==" spinCount="100000" sheet="1" objects="1" scenarios="1"/>
  <mergeCells count="21">
    <mergeCell ref="B3:F3"/>
    <mergeCell ref="B23:C23"/>
    <mergeCell ref="B24:C24"/>
    <mergeCell ref="E23:F23"/>
    <mergeCell ref="E24:F24"/>
    <mergeCell ref="B19:C19"/>
    <mergeCell ref="E19:F19"/>
    <mergeCell ref="B20:C20"/>
    <mergeCell ref="E20:F20"/>
    <mergeCell ref="B8:C8"/>
    <mergeCell ref="B9:C9"/>
    <mergeCell ref="E8:F8"/>
    <mergeCell ref="E9:F9"/>
    <mergeCell ref="B12:C12"/>
    <mergeCell ref="B13:C13"/>
    <mergeCell ref="B16:C16"/>
    <mergeCell ref="B17:C17"/>
    <mergeCell ref="E12:F12"/>
    <mergeCell ref="E13:F13"/>
    <mergeCell ref="E16:F16"/>
    <mergeCell ref="E17:F1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dati!$B$87:$B$88</xm:f>
          </x14:formula1>
          <xm:sqref>B13 E13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opLeftCell="A4" workbookViewId="0">
      <selection activeCell="C13" sqref="C13"/>
    </sheetView>
  </sheetViews>
  <sheetFormatPr defaultRowHeight="15"/>
  <cols>
    <col min="3" max="3" width="11.5703125" customWidth="1"/>
    <col min="4" max="4" width="13.7109375" customWidth="1"/>
    <col min="5" max="5" width="6.42578125" customWidth="1"/>
    <col min="6" max="6" width="15.5703125" customWidth="1"/>
    <col min="7" max="7" width="14.42578125" customWidth="1"/>
    <col min="10" max="10" width="15.28515625" customWidth="1"/>
  </cols>
  <sheetData>
    <row r="1" spans="1:27" ht="70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71.25" customHeight="1">
      <c r="A3" s="27"/>
      <c r="B3" s="54" t="s">
        <v>164</v>
      </c>
      <c r="C3" s="54"/>
      <c r="D3" s="54"/>
      <c r="E3" s="54"/>
      <c r="F3" s="54"/>
      <c r="G3" s="54"/>
      <c r="H3" s="54"/>
      <c r="I3" s="54"/>
      <c r="J3" s="54"/>
      <c r="K3" s="5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5.75">
      <c r="A5" s="27"/>
      <c r="B5" s="27"/>
      <c r="C5" s="37"/>
      <c r="D5" s="3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15.75">
      <c r="A6" s="27"/>
      <c r="B6" s="27"/>
      <c r="C6" s="37"/>
      <c r="D6" s="37"/>
      <c r="E6" s="27"/>
      <c r="F6" s="48" t="s">
        <v>23</v>
      </c>
      <c r="G6" s="49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15.75">
      <c r="A7" s="27"/>
      <c r="B7" s="27"/>
      <c r="C7" s="37"/>
      <c r="D7" s="37"/>
      <c r="E7" s="27"/>
      <c r="F7" s="72">
        <f>+'GHG fonti rinnovabili'!B7</f>
        <v>0</v>
      </c>
      <c r="G7" s="73"/>
      <c r="H7" s="27"/>
      <c r="I7" s="27"/>
      <c r="J7" s="27"/>
      <c r="K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15.75">
      <c r="A8" s="27"/>
      <c r="B8" s="37"/>
      <c r="C8" s="37"/>
      <c r="D8" s="37"/>
      <c r="E8" s="3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5.75">
      <c r="A9" s="27"/>
      <c r="B9" s="37"/>
      <c r="C9" s="37"/>
      <c r="D9" s="37"/>
      <c r="E9" s="3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66" customHeight="1">
      <c r="A10" s="27"/>
      <c r="B10" s="37"/>
      <c r="C10" s="74" t="s">
        <v>165</v>
      </c>
      <c r="D10" s="75"/>
      <c r="E10" s="37"/>
      <c r="F10" s="74" t="s">
        <v>166</v>
      </c>
      <c r="G10" s="75"/>
      <c r="H10" s="27"/>
      <c r="I10" s="74" t="s">
        <v>167</v>
      </c>
      <c r="J10" s="75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75" customHeight="1">
      <c r="A11" s="27"/>
      <c r="B11" s="37"/>
      <c r="C11" s="76"/>
      <c r="D11" s="77"/>
      <c r="E11" s="27"/>
      <c r="F11" s="76"/>
      <c r="G11" s="77"/>
      <c r="H11" s="27"/>
      <c r="I11" s="76"/>
      <c r="J11" s="7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5.75" customHeight="1">
      <c r="A12" s="27"/>
      <c r="B12" s="37"/>
      <c r="C12" s="78"/>
      <c r="D12" s="79"/>
      <c r="E12" s="27"/>
      <c r="F12" s="78"/>
      <c r="G12" s="79"/>
      <c r="H12" s="27"/>
      <c r="I12" s="78"/>
      <c r="J12" s="79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5.75">
      <c r="A13" s="27"/>
      <c r="B13" s="37"/>
      <c r="C13" s="35">
        <f>+'GHG fonti rinnovabili'!B19</f>
        <v>0</v>
      </c>
      <c r="D13" s="35" t="str">
        <f>+'GHG fonti rinnovabili'!C19</f>
        <v>(kgCO2/anno)</v>
      </c>
      <c r="E13" s="27"/>
      <c r="F13" s="41" t="e">
        <f>+'GHG sost. fossili'!B18</f>
        <v>#N/A</v>
      </c>
      <c r="G13" s="35" t="str">
        <f>+'GHG sost. fossili'!C18</f>
        <v>(kgCO2/anno)</v>
      </c>
      <c r="H13" s="27"/>
      <c r="I13" s="41" t="e">
        <f>+'GHG sost. fossili'!E18</f>
        <v>#N/A</v>
      </c>
      <c r="J13" s="35" t="str">
        <f>+'GHG sost. fossili'!F18</f>
        <v>(kgCO2/anno)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5.75" customHeight="1">
      <c r="A17" s="27"/>
      <c r="B17" s="27"/>
      <c r="C17" s="27"/>
      <c r="D17" s="71" t="s">
        <v>142</v>
      </c>
      <c r="E17" s="71"/>
      <c r="F17" s="71"/>
      <c r="G17" s="27"/>
      <c r="H17" s="27"/>
      <c r="I17" s="37"/>
      <c r="J17" s="37"/>
      <c r="K17" s="3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5.75" customHeight="1">
      <c r="A18" s="27"/>
      <c r="B18" s="27"/>
      <c r="C18" s="27"/>
      <c r="D18" s="72" t="e">
        <f>F13-I13+C13</f>
        <v>#N/A</v>
      </c>
      <c r="E18" s="73"/>
      <c r="F18" s="35" t="s">
        <v>168</v>
      </c>
      <c r="G18" s="27"/>
      <c r="H18" s="27"/>
      <c r="I18" s="37"/>
      <c r="J18" s="37"/>
      <c r="K18" s="3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7.25" customHeight="1">
      <c r="A20" s="27"/>
      <c r="B20" s="27"/>
      <c r="C20" s="27"/>
      <c r="D20" s="80" t="s">
        <v>170</v>
      </c>
      <c r="E20" s="80"/>
      <c r="F20" s="80"/>
      <c r="G20" s="80"/>
      <c r="H20" s="80"/>
      <c r="I20" s="80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7.25" customHeight="1">
      <c r="A21" s="27"/>
      <c r="B21" s="27"/>
      <c r="C21" s="27"/>
      <c r="D21" s="80" t="s">
        <v>169</v>
      </c>
      <c r="E21" s="80"/>
      <c r="F21" s="80"/>
      <c r="G21" s="80"/>
      <c r="H21" s="80"/>
      <c r="I21" s="8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>
      <c r="A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>
      <c r="A25" s="27"/>
    </row>
    <row r="26" spans="1:27">
      <c r="A26" s="27"/>
    </row>
    <row r="27" spans="1:27">
      <c r="A27" s="27"/>
    </row>
    <row r="28" spans="1:27">
      <c r="A28" s="27"/>
    </row>
    <row r="29" spans="1:27">
      <c r="A29" s="27"/>
    </row>
    <row r="30" spans="1:27">
      <c r="A30" s="27"/>
    </row>
  </sheetData>
  <sheetProtection algorithmName="SHA-512" hashValue="0mvUtD52IMfjBVdLaldMpywERAoiUCVJ7Pc/RXq4w/iu5J5ujrhEn6a/o976GX+HKSSo7T263lU2Oy47Z3Qrkw==" saltValue="Ya83nK1BaGqS810uxbZoKg==" spinCount="100000" sheet="1" objects="1" scenarios="1"/>
  <mergeCells count="10">
    <mergeCell ref="D20:I20"/>
    <mergeCell ref="D21:I21"/>
    <mergeCell ref="F10:G12"/>
    <mergeCell ref="I10:J12"/>
    <mergeCell ref="D18:E18"/>
    <mergeCell ref="B3:K3"/>
    <mergeCell ref="D17:F17"/>
    <mergeCell ref="F6:G6"/>
    <mergeCell ref="F7:G7"/>
    <mergeCell ref="C10:D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70" workbookViewId="0">
      <selection activeCell="F8" sqref="F8"/>
    </sheetView>
  </sheetViews>
  <sheetFormatPr defaultRowHeight="15"/>
  <cols>
    <col min="3" max="3" width="30.85546875" customWidth="1"/>
    <col min="4" max="4" width="19" customWidth="1"/>
    <col min="5" max="5" width="5.140625" customWidth="1"/>
    <col min="6" max="6" width="23.28515625" customWidth="1"/>
    <col min="7" max="7" width="16.28515625" customWidth="1"/>
    <col min="8" max="8" width="2.42578125" customWidth="1"/>
    <col min="9" max="9" width="16.28515625" customWidth="1"/>
    <col min="10" max="10" width="17" customWidth="1"/>
    <col min="11" max="11" width="13.85546875" customWidth="1"/>
    <col min="12" max="12" width="12.28515625" customWidth="1"/>
  </cols>
  <sheetData>
    <row r="1" spans="1:12" ht="38.25" customHeight="1">
      <c r="A1" s="24" t="s">
        <v>47</v>
      </c>
      <c r="I1" t="s">
        <v>151</v>
      </c>
    </row>
    <row r="2" spans="1:12" ht="66" customHeight="1">
      <c r="D2" s="42" t="s">
        <v>171</v>
      </c>
      <c r="E2" s="42"/>
      <c r="F2" s="42" t="s">
        <v>122</v>
      </c>
      <c r="G2" s="42" t="s">
        <v>147</v>
      </c>
      <c r="H2" s="42"/>
      <c r="I2" s="42" t="s">
        <v>150</v>
      </c>
      <c r="J2" s="42" t="s">
        <v>39</v>
      </c>
      <c r="K2" s="42"/>
      <c r="L2" s="42"/>
    </row>
    <row r="3" spans="1:12">
      <c r="B3">
        <v>1</v>
      </c>
      <c r="C3" t="s">
        <v>17</v>
      </c>
      <c r="D3" s="9">
        <v>7.3800000000000003E-3</v>
      </c>
      <c r="E3" s="9"/>
      <c r="F3" s="9" t="s">
        <v>123</v>
      </c>
      <c r="G3" s="20">
        <v>1689</v>
      </c>
      <c r="H3" s="20"/>
      <c r="I3" s="19">
        <v>0.33</v>
      </c>
      <c r="J3" s="20">
        <f>8760*I3</f>
        <v>2890.8</v>
      </c>
      <c r="K3" s="2"/>
      <c r="L3" s="3"/>
    </row>
    <row r="4" spans="1:12">
      <c r="B4">
        <v>2</v>
      </c>
      <c r="C4" t="s">
        <v>14</v>
      </c>
      <c r="D4" s="9">
        <v>0.15720000000000001</v>
      </c>
      <c r="E4" s="9"/>
      <c r="F4" s="9" t="s">
        <v>124</v>
      </c>
      <c r="G4" s="20">
        <v>1409</v>
      </c>
      <c r="H4" s="20"/>
      <c r="I4" s="19">
        <v>0.09</v>
      </c>
      <c r="J4" s="20">
        <f t="shared" ref="J4:J45" si="0">8760*I4</f>
        <v>788.4</v>
      </c>
      <c r="K4" s="2"/>
      <c r="L4" s="3"/>
    </row>
    <row r="5" spans="1:12">
      <c r="B5">
        <v>3</v>
      </c>
      <c r="C5" s="5" t="s">
        <v>74</v>
      </c>
      <c r="D5" s="9">
        <v>0.66420000000000001</v>
      </c>
      <c r="E5" s="9"/>
      <c r="F5" s="9" t="s">
        <v>97</v>
      </c>
      <c r="G5" s="20">
        <v>1607</v>
      </c>
      <c r="H5" s="20"/>
      <c r="I5" s="19">
        <v>0.18</v>
      </c>
      <c r="J5" s="20">
        <f t="shared" si="0"/>
        <v>1576.8</v>
      </c>
    </row>
    <row r="6" spans="1:12">
      <c r="B6">
        <v>4</v>
      </c>
      <c r="C6" s="5" t="s">
        <v>90</v>
      </c>
      <c r="D6" s="9">
        <v>0.626</v>
      </c>
      <c r="E6" s="9"/>
      <c r="F6" s="9" t="s">
        <v>98</v>
      </c>
      <c r="G6" s="20">
        <v>1443</v>
      </c>
      <c r="H6" s="20"/>
      <c r="I6" s="19">
        <v>0.19</v>
      </c>
      <c r="J6" s="20">
        <f t="shared" si="0"/>
        <v>1664.4</v>
      </c>
      <c r="K6" s="2"/>
      <c r="L6" s="3"/>
    </row>
    <row r="7" spans="1:12">
      <c r="B7">
        <v>5</v>
      </c>
      <c r="C7" s="5" t="s">
        <v>83</v>
      </c>
      <c r="D7" s="9">
        <v>0.30380000000000001</v>
      </c>
      <c r="E7" s="9"/>
      <c r="F7" s="9" t="s">
        <v>99</v>
      </c>
      <c r="G7" s="20">
        <v>1415</v>
      </c>
      <c r="H7" s="20"/>
      <c r="I7" s="19">
        <v>0.28999999999999998</v>
      </c>
      <c r="J7" s="20">
        <f t="shared" si="0"/>
        <v>2540.3999999999996</v>
      </c>
    </row>
    <row r="8" spans="1:12">
      <c r="B8">
        <v>6</v>
      </c>
      <c r="C8" s="5" t="s">
        <v>87</v>
      </c>
      <c r="D8" s="9">
        <v>1.2470000000000001</v>
      </c>
      <c r="E8" s="9"/>
      <c r="F8" s="9" t="s">
        <v>100</v>
      </c>
      <c r="G8" s="20">
        <v>1168</v>
      </c>
      <c r="H8" s="20"/>
      <c r="I8" s="19">
        <v>0.24</v>
      </c>
      <c r="J8" s="20">
        <f t="shared" si="0"/>
        <v>2102.4</v>
      </c>
    </row>
    <row r="9" spans="1:12">
      <c r="B9">
        <v>7</v>
      </c>
      <c r="C9" t="s">
        <v>0</v>
      </c>
      <c r="D9" s="9">
        <v>0.27875</v>
      </c>
      <c r="E9" s="9"/>
      <c r="F9" s="9" t="s">
        <v>125</v>
      </c>
      <c r="G9" s="20">
        <v>1734</v>
      </c>
      <c r="H9" s="20"/>
      <c r="I9" s="19">
        <v>0.11</v>
      </c>
      <c r="J9" s="20">
        <f t="shared" si="0"/>
        <v>963.6</v>
      </c>
    </row>
    <row r="10" spans="1:12">
      <c r="B10">
        <v>8</v>
      </c>
      <c r="C10" s="5" t="s">
        <v>93</v>
      </c>
      <c r="D10" s="9">
        <v>0.62470000000000003</v>
      </c>
      <c r="E10" s="9"/>
      <c r="F10" s="9" t="s">
        <v>101</v>
      </c>
      <c r="G10" s="20">
        <v>1147</v>
      </c>
      <c r="H10" s="20"/>
      <c r="I10" s="19">
        <v>0.17</v>
      </c>
      <c r="J10" s="20">
        <f t="shared" si="0"/>
        <v>1489.2</v>
      </c>
    </row>
    <row r="11" spans="1:12">
      <c r="B11">
        <v>9</v>
      </c>
      <c r="C11" t="s">
        <v>72</v>
      </c>
      <c r="D11" s="9">
        <v>0.15</v>
      </c>
      <c r="E11" s="9"/>
      <c r="F11" s="9" t="s">
        <v>102</v>
      </c>
      <c r="G11" s="20">
        <v>1431</v>
      </c>
      <c r="H11" s="20"/>
      <c r="I11" s="19">
        <v>0.1</v>
      </c>
      <c r="J11" s="20">
        <f t="shared" si="0"/>
        <v>876</v>
      </c>
    </row>
    <row r="12" spans="1:12">
      <c r="B12">
        <v>10</v>
      </c>
      <c r="C12" t="s">
        <v>59</v>
      </c>
      <c r="D12" s="9">
        <v>0.65410000000000001</v>
      </c>
      <c r="E12" s="9"/>
      <c r="F12" s="9" t="s">
        <v>126</v>
      </c>
      <c r="G12" s="20">
        <v>1163</v>
      </c>
      <c r="H12" s="20"/>
      <c r="I12" s="19">
        <v>0.41</v>
      </c>
      <c r="J12" s="20">
        <f t="shared" si="0"/>
        <v>3591.6</v>
      </c>
    </row>
    <row r="13" spans="1:12">
      <c r="B13">
        <v>11</v>
      </c>
      <c r="C13" s="5" t="s">
        <v>82</v>
      </c>
      <c r="D13" s="9">
        <v>0.35099999999999998</v>
      </c>
      <c r="E13" s="9"/>
      <c r="F13" s="9" t="s">
        <v>103</v>
      </c>
      <c r="G13" s="20">
        <v>1359</v>
      </c>
      <c r="H13" s="20"/>
      <c r="I13" s="19">
        <v>0.45</v>
      </c>
      <c r="J13" s="20">
        <f t="shared" si="0"/>
        <v>3942</v>
      </c>
    </row>
    <row r="14" spans="1:12">
      <c r="B14">
        <v>12</v>
      </c>
      <c r="C14" t="s">
        <v>15</v>
      </c>
      <c r="D14" s="9">
        <v>0.93320000000000003</v>
      </c>
      <c r="E14" s="9"/>
      <c r="F14" s="9" t="s">
        <v>127</v>
      </c>
      <c r="G14" s="20">
        <v>1529</v>
      </c>
      <c r="H14" s="20"/>
      <c r="I14" s="19">
        <v>0.32</v>
      </c>
      <c r="J14" s="20">
        <f t="shared" si="0"/>
        <v>2803.2000000000003</v>
      </c>
    </row>
    <row r="15" spans="1:12">
      <c r="B15">
        <v>13</v>
      </c>
      <c r="C15" s="5" t="s">
        <v>77</v>
      </c>
      <c r="D15" s="9">
        <v>0.72529999999999994</v>
      </c>
      <c r="E15" s="9"/>
      <c r="F15" s="9" t="s">
        <v>104</v>
      </c>
      <c r="G15" s="20">
        <v>1499</v>
      </c>
      <c r="H15" s="20"/>
      <c r="I15" s="19">
        <v>0.5</v>
      </c>
      <c r="J15" s="20">
        <f t="shared" si="0"/>
        <v>4380</v>
      </c>
    </row>
    <row r="16" spans="1:12">
      <c r="B16">
        <v>14</v>
      </c>
      <c r="C16" t="s">
        <v>8</v>
      </c>
      <c r="D16" s="9">
        <v>0.53369999999999995</v>
      </c>
      <c r="E16" s="9"/>
      <c r="F16" s="9" t="s">
        <v>128</v>
      </c>
      <c r="G16" s="20">
        <v>1824</v>
      </c>
      <c r="H16" s="20"/>
      <c r="I16" s="19">
        <v>0.45</v>
      </c>
      <c r="J16" s="20">
        <f t="shared" si="0"/>
        <v>3942</v>
      </c>
    </row>
    <row r="17" spans="2:10">
      <c r="B17">
        <v>15</v>
      </c>
      <c r="C17" t="s">
        <v>16</v>
      </c>
      <c r="D17" s="9">
        <v>0.71099999999999997</v>
      </c>
      <c r="E17" s="9"/>
      <c r="F17" s="9" t="s">
        <v>129</v>
      </c>
      <c r="G17" s="20">
        <v>1730</v>
      </c>
      <c r="H17" s="20"/>
      <c r="I17" s="19">
        <v>0.08</v>
      </c>
      <c r="J17" s="20">
        <f t="shared" si="0"/>
        <v>700.80000000000007</v>
      </c>
    </row>
    <row r="18" spans="2:10">
      <c r="B18">
        <v>16</v>
      </c>
      <c r="C18" t="s">
        <v>3</v>
      </c>
      <c r="D18" s="18">
        <v>6.923E-5</v>
      </c>
      <c r="E18" s="9"/>
      <c r="F18" s="9" t="s">
        <v>130</v>
      </c>
      <c r="G18" s="20">
        <v>1671</v>
      </c>
      <c r="H18" s="20"/>
      <c r="I18" s="19">
        <v>0.03</v>
      </c>
      <c r="J18" s="20">
        <f t="shared" si="0"/>
        <v>262.8</v>
      </c>
    </row>
    <row r="19" spans="2:10">
      <c r="B19">
        <v>17</v>
      </c>
      <c r="C19" t="s">
        <v>13</v>
      </c>
      <c r="D19" s="9">
        <v>0.66100000000000003</v>
      </c>
      <c r="E19" s="9"/>
      <c r="F19" s="9" t="s">
        <v>131</v>
      </c>
      <c r="G19" s="20">
        <v>1790</v>
      </c>
      <c r="H19" s="20"/>
      <c r="I19" s="19">
        <v>0.22</v>
      </c>
      <c r="J19" s="20">
        <f t="shared" si="0"/>
        <v>1927.2</v>
      </c>
    </row>
    <row r="20" spans="2:10">
      <c r="B20">
        <v>18</v>
      </c>
      <c r="C20" s="5" t="s">
        <v>81</v>
      </c>
      <c r="D20" s="9">
        <v>0.68700000000000006</v>
      </c>
      <c r="E20" s="9"/>
      <c r="F20" s="9" t="s">
        <v>105</v>
      </c>
      <c r="G20" s="20">
        <v>1613</v>
      </c>
      <c r="H20" s="20"/>
      <c r="I20" s="19">
        <v>0.34</v>
      </c>
      <c r="J20" s="20">
        <f t="shared" si="0"/>
        <v>2978.4</v>
      </c>
    </row>
    <row r="21" spans="2:10">
      <c r="B21">
        <v>19</v>
      </c>
      <c r="C21" s="5" t="s">
        <v>80</v>
      </c>
      <c r="D21" s="9">
        <v>0.64100000000000001</v>
      </c>
      <c r="E21" s="9"/>
      <c r="F21" s="9" t="s">
        <v>106</v>
      </c>
      <c r="G21" s="20">
        <v>1533</v>
      </c>
      <c r="H21" s="20"/>
      <c r="I21" s="19">
        <v>0.5</v>
      </c>
      <c r="J21" s="20">
        <f t="shared" si="0"/>
        <v>4380</v>
      </c>
    </row>
    <row r="22" spans="2:10">
      <c r="B22">
        <v>20</v>
      </c>
      <c r="C22" t="s">
        <v>4</v>
      </c>
      <c r="D22" s="9">
        <v>0.49990000000000001</v>
      </c>
      <c r="E22" s="9"/>
      <c r="F22" s="21" t="s">
        <v>132</v>
      </c>
      <c r="G22" s="20">
        <v>1532</v>
      </c>
      <c r="H22" s="20"/>
      <c r="I22" s="19">
        <v>0.04</v>
      </c>
      <c r="J22" s="20">
        <f t="shared" si="0"/>
        <v>350.40000000000003</v>
      </c>
    </row>
    <row r="23" spans="2:10">
      <c r="B23">
        <v>21</v>
      </c>
      <c r="C23" s="5" t="s">
        <v>92</v>
      </c>
      <c r="D23" s="9">
        <v>0.5595</v>
      </c>
      <c r="E23" s="9"/>
      <c r="F23" s="9" t="s">
        <v>107</v>
      </c>
      <c r="G23" s="20">
        <v>1401</v>
      </c>
      <c r="H23" s="20"/>
      <c r="I23" s="19">
        <v>7.0000000000000007E-2</v>
      </c>
      <c r="J23" s="20">
        <f t="shared" si="0"/>
        <v>613.20000000000005</v>
      </c>
    </row>
    <row r="24" spans="2:10">
      <c r="B24">
        <v>22</v>
      </c>
      <c r="C24" t="s">
        <v>11</v>
      </c>
      <c r="D24" s="9">
        <v>0.67220000000000002</v>
      </c>
      <c r="E24" s="9"/>
      <c r="F24" s="9" t="s">
        <v>133</v>
      </c>
      <c r="G24" s="20">
        <v>1644</v>
      </c>
      <c r="H24" s="20"/>
      <c r="I24" s="19">
        <v>0.12</v>
      </c>
      <c r="J24" s="20">
        <f t="shared" si="0"/>
        <v>1051.2</v>
      </c>
    </row>
    <row r="25" spans="2:10">
      <c r="B25">
        <v>23</v>
      </c>
      <c r="C25" s="5" t="s">
        <v>75</v>
      </c>
      <c r="D25" s="9">
        <v>0.81640000000000001</v>
      </c>
      <c r="E25" s="9"/>
      <c r="F25" s="9" t="s">
        <v>108</v>
      </c>
      <c r="G25" s="20">
        <v>1737</v>
      </c>
      <c r="H25" s="20"/>
      <c r="I25" s="19">
        <v>0.42</v>
      </c>
      <c r="J25" s="20">
        <f t="shared" si="0"/>
        <v>3679.2</v>
      </c>
    </row>
    <row r="26" spans="2:10">
      <c r="B26">
        <v>24</v>
      </c>
      <c r="C26" s="5" t="s">
        <v>88</v>
      </c>
      <c r="D26" s="9">
        <v>0.88300000000000001</v>
      </c>
      <c r="E26" s="9"/>
      <c r="F26" s="9" t="s">
        <v>109</v>
      </c>
      <c r="G26" s="20">
        <v>1348</v>
      </c>
      <c r="H26" s="20"/>
      <c r="I26" s="19">
        <v>0.37</v>
      </c>
      <c r="J26" s="20">
        <f t="shared" si="0"/>
        <v>3241.2</v>
      </c>
    </row>
    <row r="27" spans="2:10">
      <c r="B27">
        <v>25</v>
      </c>
      <c r="C27" t="s">
        <v>58</v>
      </c>
      <c r="D27" s="9">
        <v>0.64500000000000002</v>
      </c>
      <c r="E27" s="9"/>
      <c r="F27" s="9" t="s">
        <v>134</v>
      </c>
      <c r="G27" s="20">
        <v>1636</v>
      </c>
      <c r="H27" s="20"/>
      <c r="I27" s="19">
        <v>0.31</v>
      </c>
      <c r="J27" s="20">
        <f t="shared" si="0"/>
        <v>2715.6</v>
      </c>
    </row>
    <row r="28" spans="2:10">
      <c r="B28">
        <v>26</v>
      </c>
      <c r="C28" s="5" t="s">
        <v>76</v>
      </c>
      <c r="D28" s="9">
        <v>0.83109999999999995</v>
      </c>
      <c r="E28" s="9"/>
      <c r="F28" s="9" t="s">
        <v>110</v>
      </c>
      <c r="G28" s="20">
        <v>1702</v>
      </c>
      <c r="H28" s="20"/>
      <c r="I28" s="19">
        <v>0.25</v>
      </c>
      <c r="J28" s="20">
        <f t="shared" si="0"/>
        <v>2190</v>
      </c>
    </row>
    <row r="29" spans="2:10">
      <c r="B29">
        <v>27</v>
      </c>
      <c r="C29" t="s">
        <v>7</v>
      </c>
      <c r="D29" s="9">
        <v>1.0620000000000001</v>
      </c>
      <c r="E29" s="9"/>
      <c r="F29" s="21" t="s">
        <v>135</v>
      </c>
      <c r="G29" s="20">
        <v>1463</v>
      </c>
      <c r="H29" s="20"/>
      <c r="I29" s="19">
        <v>0.35</v>
      </c>
      <c r="J29" s="20">
        <f t="shared" si="0"/>
        <v>3066</v>
      </c>
    </row>
    <row r="30" spans="2:10">
      <c r="B30">
        <v>28</v>
      </c>
      <c r="C30" t="s">
        <v>18</v>
      </c>
      <c r="D30" s="9">
        <v>0.8367</v>
      </c>
      <c r="E30" s="9"/>
      <c r="F30" s="9" t="s">
        <v>136</v>
      </c>
      <c r="G30" s="20">
        <v>1604</v>
      </c>
      <c r="H30" s="20"/>
      <c r="I30" s="19">
        <v>0.33</v>
      </c>
      <c r="J30" s="20">
        <f t="shared" si="0"/>
        <v>2890.8</v>
      </c>
    </row>
    <row r="31" spans="2:10">
      <c r="B31">
        <v>29</v>
      </c>
      <c r="C31" s="5" t="s">
        <v>79</v>
      </c>
      <c r="D31" s="9">
        <v>0.76290000000000002</v>
      </c>
      <c r="E31" s="9"/>
      <c r="F31" s="9" t="s">
        <v>111</v>
      </c>
      <c r="G31" s="20">
        <v>1584</v>
      </c>
      <c r="H31" s="20"/>
      <c r="I31" s="19">
        <v>0.6</v>
      </c>
      <c r="J31" s="20">
        <f t="shared" si="0"/>
        <v>5256</v>
      </c>
    </row>
    <row r="32" spans="2:10">
      <c r="B32">
        <v>30</v>
      </c>
      <c r="C32" t="s">
        <v>2</v>
      </c>
      <c r="D32" s="9">
        <v>0.57799999999999996</v>
      </c>
      <c r="E32" s="9"/>
      <c r="F32" s="9" t="s">
        <v>137</v>
      </c>
      <c r="G32" s="20">
        <v>1892</v>
      </c>
      <c r="H32" s="20"/>
      <c r="I32" s="19">
        <v>0.14000000000000001</v>
      </c>
      <c r="J32" s="20">
        <f t="shared" si="0"/>
        <v>1226.4000000000001</v>
      </c>
    </row>
    <row r="33" spans="2:10">
      <c r="B33">
        <v>31</v>
      </c>
      <c r="C33" s="5" t="s">
        <v>78</v>
      </c>
      <c r="D33" s="9">
        <v>0.57050000000000001</v>
      </c>
      <c r="E33" s="9"/>
      <c r="F33" s="9" t="s">
        <v>112</v>
      </c>
      <c r="G33" s="20">
        <v>1433</v>
      </c>
      <c r="H33" s="20"/>
      <c r="I33" s="19">
        <v>0.5</v>
      </c>
      <c r="J33" s="20">
        <f t="shared" si="0"/>
        <v>4380</v>
      </c>
    </row>
    <row r="34" spans="2:10">
      <c r="B34">
        <v>32</v>
      </c>
      <c r="C34" t="s">
        <v>63</v>
      </c>
      <c r="D34" s="9">
        <v>0.99580000000000002</v>
      </c>
      <c r="E34" s="9"/>
      <c r="F34" s="9" t="s">
        <v>113</v>
      </c>
      <c r="G34" s="20">
        <v>1351</v>
      </c>
      <c r="H34" s="20"/>
      <c r="I34" s="19">
        <v>0.13</v>
      </c>
      <c r="J34" s="20">
        <f t="shared" si="0"/>
        <v>1138.8</v>
      </c>
    </row>
    <row r="35" spans="2:10">
      <c r="B35">
        <v>33</v>
      </c>
      <c r="C35" s="5" t="s">
        <v>84</v>
      </c>
      <c r="D35" s="9">
        <v>0.64800000000000002</v>
      </c>
      <c r="E35" s="9"/>
      <c r="F35" s="9" t="s">
        <v>114</v>
      </c>
      <c r="G35" s="20">
        <v>1713</v>
      </c>
      <c r="H35" s="20"/>
      <c r="I35" s="19">
        <v>0.4</v>
      </c>
      <c r="J35" s="20">
        <f t="shared" si="0"/>
        <v>3504</v>
      </c>
    </row>
    <row r="36" spans="2:10">
      <c r="B36">
        <v>34</v>
      </c>
      <c r="C36" t="s">
        <v>61</v>
      </c>
      <c r="D36" s="9">
        <v>0.76700000000000002</v>
      </c>
      <c r="E36" s="9"/>
      <c r="F36" s="9" t="s">
        <v>115</v>
      </c>
      <c r="G36" s="20">
        <v>1436</v>
      </c>
      <c r="H36" s="20"/>
      <c r="I36" s="19">
        <v>0.06</v>
      </c>
      <c r="J36" s="20">
        <f t="shared" si="0"/>
        <v>525.6</v>
      </c>
    </row>
    <row r="37" spans="2:10">
      <c r="B37">
        <v>35</v>
      </c>
      <c r="C37" t="s">
        <v>1</v>
      </c>
      <c r="D37" s="9">
        <v>0.71230000000000004</v>
      </c>
      <c r="E37" s="9"/>
      <c r="F37" s="9" t="s">
        <v>138</v>
      </c>
      <c r="G37" s="20">
        <v>1801</v>
      </c>
      <c r="H37" s="20"/>
      <c r="I37" s="19">
        <v>0.36</v>
      </c>
      <c r="J37" s="20">
        <f t="shared" si="0"/>
        <v>3153.6</v>
      </c>
    </row>
    <row r="38" spans="2:10">
      <c r="B38">
        <v>36</v>
      </c>
      <c r="C38" s="5" t="s">
        <v>89</v>
      </c>
      <c r="D38" s="9">
        <v>0.97070000000000001</v>
      </c>
      <c r="E38" s="9"/>
      <c r="F38" s="9" t="s">
        <v>117</v>
      </c>
      <c r="G38" s="20">
        <v>1256</v>
      </c>
      <c r="H38" s="20"/>
      <c r="I38" s="19">
        <v>0.39</v>
      </c>
      <c r="J38" s="20">
        <f t="shared" si="0"/>
        <v>3416.4</v>
      </c>
    </row>
    <row r="39" spans="2:10">
      <c r="B39">
        <v>37</v>
      </c>
      <c r="C39" t="s">
        <v>67</v>
      </c>
      <c r="D39" s="9">
        <v>0.5081</v>
      </c>
      <c r="E39" s="9"/>
      <c r="F39" s="9" t="s">
        <v>116</v>
      </c>
      <c r="G39" s="20">
        <v>1422</v>
      </c>
      <c r="H39" s="20"/>
      <c r="I39" s="19">
        <v>0.06</v>
      </c>
      <c r="J39" s="20">
        <f t="shared" si="0"/>
        <v>525.6</v>
      </c>
    </row>
    <row r="40" spans="2:10">
      <c r="B40">
        <v>38</v>
      </c>
      <c r="C40" t="s">
        <v>6</v>
      </c>
      <c r="D40" s="9">
        <v>0.20599999999999999</v>
      </c>
      <c r="E40" s="9"/>
      <c r="F40" s="9" t="s">
        <v>139</v>
      </c>
      <c r="G40" s="20">
        <v>1880</v>
      </c>
      <c r="H40" s="20"/>
      <c r="I40" s="19">
        <v>0.32</v>
      </c>
      <c r="J40" s="20">
        <f t="shared" si="0"/>
        <v>2803.2000000000003</v>
      </c>
    </row>
    <row r="41" spans="2:10">
      <c r="B41">
        <v>39</v>
      </c>
      <c r="C41" t="s">
        <v>64</v>
      </c>
      <c r="D41" s="9">
        <v>0.5081</v>
      </c>
      <c r="E41" s="9"/>
      <c r="F41" s="9" t="s">
        <v>118</v>
      </c>
      <c r="G41" s="20">
        <v>1867</v>
      </c>
      <c r="H41" s="20"/>
      <c r="I41" s="19">
        <v>0.55000000000000004</v>
      </c>
      <c r="J41" s="20">
        <f t="shared" si="0"/>
        <v>4818</v>
      </c>
    </row>
    <row r="42" spans="2:10">
      <c r="B42">
        <v>40</v>
      </c>
      <c r="C42" t="s">
        <v>10</v>
      </c>
      <c r="D42" s="9">
        <v>0.58330000000000004</v>
      </c>
      <c r="E42" s="9"/>
      <c r="F42" s="9" t="s">
        <v>140</v>
      </c>
      <c r="G42" s="20">
        <v>1593</v>
      </c>
      <c r="H42" s="20"/>
      <c r="I42" s="19">
        <v>0.45</v>
      </c>
      <c r="J42" s="20">
        <f t="shared" si="0"/>
        <v>3942</v>
      </c>
    </row>
    <row r="43" spans="2:10">
      <c r="B43">
        <v>41</v>
      </c>
      <c r="C43" t="s">
        <v>65</v>
      </c>
      <c r="D43" s="9">
        <v>0.21590000000000001</v>
      </c>
      <c r="E43" s="9"/>
      <c r="F43" s="9" t="s">
        <v>119</v>
      </c>
      <c r="G43" s="20">
        <v>1489</v>
      </c>
      <c r="H43" s="20"/>
      <c r="I43" s="19">
        <v>0.06</v>
      </c>
      <c r="J43" s="20">
        <f t="shared" si="0"/>
        <v>525.6</v>
      </c>
    </row>
    <row r="44" spans="2:10">
      <c r="B44">
        <v>42</v>
      </c>
      <c r="C44" s="5" t="s">
        <v>91</v>
      </c>
      <c r="D44" s="9">
        <v>0.83360000000000001</v>
      </c>
      <c r="E44" s="9"/>
      <c r="F44" s="9" t="s">
        <v>121</v>
      </c>
      <c r="G44" s="20">
        <v>1112</v>
      </c>
      <c r="H44" s="20"/>
      <c r="I44" s="19">
        <v>0.27</v>
      </c>
      <c r="J44" s="20">
        <f t="shared" si="0"/>
        <v>2365.2000000000003</v>
      </c>
    </row>
    <row r="45" spans="2:10">
      <c r="B45">
        <v>43</v>
      </c>
      <c r="C45" t="s">
        <v>94</v>
      </c>
      <c r="D45" s="9">
        <v>0.99580000000000002</v>
      </c>
      <c r="E45" s="9"/>
      <c r="F45" s="9" t="s">
        <v>120</v>
      </c>
      <c r="G45" s="20">
        <v>1635</v>
      </c>
      <c r="H45" s="20"/>
      <c r="I45" s="19">
        <v>0.28000000000000003</v>
      </c>
      <c r="J45" s="20">
        <f t="shared" si="0"/>
        <v>2452.8000000000002</v>
      </c>
    </row>
    <row r="46" spans="2:10" ht="15.75" customHeight="1">
      <c r="C46" s="5"/>
      <c r="D46" s="9"/>
      <c r="E46" s="9"/>
      <c r="F46" s="9"/>
      <c r="G46" s="20"/>
      <c r="H46" s="20"/>
      <c r="I46" s="19"/>
      <c r="J46" s="20"/>
    </row>
    <row r="47" spans="2:10">
      <c r="C47" s="5"/>
      <c r="D47" s="9"/>
      <c r="E47" s="9"/>
      <c r="F47" s="9"/>
      <c r="G47" s="20"/>
      <c r="H47" s="20"/>
      <c r="I47" s="19"/>
      <c r="J47" s="20"/>
    </row>
    <row r="48" spans="2:10">
      <c r="B48">
        <v>44</v>
      </c>
      <c r="C48" t="s">
        <v>70</v>
      </c>
      <c r="D48" s="4" t="s">
        <v>22</v>
      </c>
      <c r="E48" s="9"/>
      <c r="F48" s="9"/>
      <c r="G48" s="20"/>
      <c r="H48" s="20"/>
      <c r="I48" s="19"/>
      <c r="J48" s="20"/>
    </row>
    <row r="49" spans="2:10">
      <c r="B49">
        <v>45</v>
      </c>
      <c r="C49" t="s">
        <v>66</v>
      </c>
      <c r="D49" s="4" t="s">
        <v>22</v>
      </c>
      <c r="E49" s="9"/>
      <c r="F49" s="9"/>
      <c r="G49" s="20"/>
      <c r="H49" s="20"/>
      <c r="I49" s="19"/>
      <c r="J49" s="20"/>
    </row>
    <row r="50" spans="2:10">
      <c r="B50">
        <v>46</v>
      </c>
      <c r="C50" s="5" t="s">
        <v>86</v>
      </c>
      <c r="D50" s="4" t="s">
        <v>22</v>
      </c>
      <c r="E50" s="9"/>
      <c r="F50" s="9"/>
      <c r="G50" s="20"/>
      <c r="H50" s="20"/>
      <c r="I50" s="19"/>
      <c r="J50" s="20"/>
    </row>
    <row r="51" spans="2:10">
      <c r="B51">
        <v>47</v>
      </c>
      <c r="C51" t="s">
        <v>60</v>
      </c>
      <c r="D51" s="4" t="s">
        <v>22</v>
      </c>
      <c r="E51" s="9"/>
      <c r="F51" s="9"/>
      <c r="G51" s="20"/>
      <c r="H51" s="20"/>
      <c r="I51" s="19"/>
      <c r="J51" s="20"/>
    </row>
    <row r="52" spans="2:10" ht="18.75" customHeight="1">
      <c r="B52">
        <v>48</v>
      </c>
      <c r="C52" t="s">
        <v>69</v>
      </c>
      <c r="D52" s="4" t="s">
        <v>22</v>
      </c>
      <c r="E52" s="9"/>
      <c r="F52" s="9"/>
      <c r="G52" s="20"/>
      <c r="H52" s="20"/>
      <c r="I52" s="19"/>
      <c r="J52" s="20"/>
    </row>
    <row r="53" spans="2:10">
      <c r="B53">
        <v>49</v>
      </c>
      <c r="C53" t="s">
        <v>68</v>
      </c>
      <c r="D53" s="4" t="s">
        <v>22</v>
      </c>
      <c r="E53" s="9"/>
      <c r="F53" s="9"/>
      <c r="G53" s="20"/>
      <c r="H53" s="20"/>
      <c r="I53" s="19"/>
      <c r="J53" s="20"/>
    </row>
    <row r="54" spans="2:10">
      <c r="B54">
        <v>50</v>
      </c>
      <c r="C54" s="5" t="s">
        <v>85</v>
      </c>
      <c r="D54" s="4" t="s">
        <v>22</v>
      </c>
      <c r="E54" s="9"/>
      <c r="F54" s="9"/>
      <c r="G54" s="20"/>
      <c r="H54" s="20"/>
      <c r="I54" s="19"/>
      <c r="J54" s="20"/>
    </row>
    <row r="55" spans="2:10">
      <c r="B55">
        <v>51</v>
      </c>
      <c r="C55" s="5" t="s">
        <v>73</v>
      </c>
      <c r="D55" s="4" t="s">
        <v>22</v>
      </c>
      <c r="E55" s="9"/>
      <c r="F55" s="9"/>
      <c r="G55" s="20"/>
      <c r="H55" s="20"/>
      <c r="I55" s="19"/>
      <c r="J55" s="20"/>
    </row>
    <row r="56" spans="2:10">
      <c r="B56">
        <v>52</v>
      </c>
      <c r="C56" t="s">
        <v>71</v>
      </c>
      <c r="D56" s="4" t="s">
        <v>22</v>
      </c>
      <c r="E56" s="9"/>
      <c r="F56" s="9"/>
      <c r="G56" s="20"/>
      <c r="H56" s="20"/>
      <c r="I56" s="19"/>
      <c r="J56" s="20"/>
    </row>
    <row r="57" spans="2:10">
      <c r="B57">
        <v>53</v>
      </c>
      <c r="C57" t="s">
        <v>62</v>
      </c>
      <c r="D57" s="4" t="s">
        <v>22</v>
      </c>
      <c r="E57" s="9"/>
      <c r="F57" s="9"/>
      <c r="G57" s="20"/>
      <c r="H57" s="20"/>
      <c r="I57" s="19"/>
      <c r="J57" s="20"/>
    </row>
    <row r="58" spans="2:10">
      <c r="B58">
        <v>54</v>
      </c>
      <c r="C58" t="s">
        <v>12</v>
      </c>
      <c r="D58" s="4" t="s">
        <v>22</v>
      </c>
      <c r="E58" s="4"/>
      <c r="F58" s="4"/>
    </row>
    <row r="59" spans="2:10">
      <c r="B59">
        <v>55</v>
      </c>
      <c r="C59" t="s">
        <v>5</v>
      </c>
      <c r="D59" s="4" t="s">
        <v>22</v>
      </c>
      <c r="E59" s="4"/>
      <c r="F59" s="4"/>
    </row>
    <row r="60" spans="2:10">
      <c r="B60">
        <v>56</v>
      </c>
      <c r="C60" t="s">
        <v>9</v>
      </c>
      <c r="D60" s="4" t="s">
        <v>22</v>
      </c>
      <c r="E60" s="4"/>
      <c r="F60" s="4"/>
    </row>
    <row r="61" spans="2:10" ht="45" customHeight="1">
      <c r="D61" s="4"/>
      <c r="E61" s="4"/>
      <c r="F61" s="4"/>
    </row>
    <row r="62" spans="2:10" ht="30">
      <c r="C62" s="5" t="s">
        <v>149</v>
      </c>
      <c r="D62" s="10">
        <v>0.79</v>
      </c>
      <c r="E62" s="6"/>
      <c r="F62" s="6" t="s">
        <v>148</v>
      </c>
    </row>
    <row r="63" spans="2:10" ht="44.25" customHeight="1">
      <c r="C63" s="5"/>
      <c r="D63" s="10"/>
      <c r="E63" s="6"/>
      <c r="F63" s="6"/>
    </row>
    <row r="64" spans="2:10">
      <c r="B64" t="s">
        <v>48</v>
      </c>
      <c r="C64">
        <v>1</v>
      </c>
      <c r="D64" s="1" t="s">
        <v>19</v>
      </c>
    </row>
    <row r="65" spans="1:10">
      <c r="C65">
        <v>2</v>
      </c>
      <c r="D65" s="1" t="s">
        <v>95</v>
      </c>
    </row>
    <row r="66" spans="1:10">
      <c r="C66">
        <v>3</v>
      </c>
      <c r="D66" s="1" t="s">
        <v>20</v>
      </c>
    </row>
    <row r="67" spans="1:10">
      <c r="C67">
        <v>4</v>
      </c>
      <c r="D67" s="1" t="s">
        <v>21</v>
      </c>
    </row>
    <row r="68" spans="1:10">
      <c r="C68">
        <v>5</v>
      </c>
      <c r="D68" s="1" t="s">
        <v>40</v>
      </c>
    </row>
    <row r="69" spans="1:10">
      <c r="C69">
        <v>6</v>
      </c>
      <c r="D69" s="1" t="s">
        <v>41</v>
      </c>
    </row>
    <row r="70" spans="1:10" ht="51.75" customHeight="1">
      <c r="C70" s="1"/>
    </row>
    <row r="71" spans="1:10" ht="18.75">
      <c r="A71" s="11" t="s">
        <v>146</v>
      </c>
      <c r="C71" s="1"/>
    </row>
    <row r="72" spans="1:10" ht="30">
      <c r="D72" s="42" t="s">
        <v>152</v>
      </c>
      <c r="E72" s="42"/>
      <c r="F72" s="42"/>
    </row>
    <row r="73" spans="1:10" ht="18">
      <c r="C73" t="s">
        <v>25</v>
      </c>
      <c r="G73" s="13" t="s">
        <v>35</v>
      </c>
      <c r="H73" s="13"/>
      <c r="I73" s="13"/>
      <c r="J73" s="13" t="s">
        <v>26</v>
      </c>
    </row>
    <row r="74" spans="1:10" ht="18">
      <c r="C74" t="s">
        <v>96</v>
      </c>
      <c r="D74" s="12">
        <v>0.79</v>
      </c>
      <c r="E74" s="12"/>
      <c r="F74" s="12"/>
      <c r="G74" s="13" t="s">
        <v>35</v>
      </c>
      <c r="H74" s="13"/>
      <c r="I74" s="13"/>
      <c r="J74" s="13" t="s">
        <v>26</v>
      </c>
    </row>
    <row r="75" spans="1:10" ht="18">
      <c r="C75" t="s">
        <v>32</v>
      </c>
      <c r="D75" s="7">
        <v>1.972</v>
      </c>
      <c r="E75" s="7"/>
      <c r="F75" s="7"/>
      <c r="G75" s="13" t="s">
        <v>36</v>
      </c>
      <c r="H75" s="13"/>
      <c r="I75" s="13"/>
      <c r="J75" s="13" t="s">
        <v>33</v>
      </c>
    </row>
    <row r="76" spans="1:10" ht="18">
      <c r="C76" t="s">
        <v>31</v>
      </c>
      <c r="D76" s="7">
        <v>3.0259999999999998</v>
      </c>
      <c r="E76" s="7"/>
      <c r="F76" s="7"/>
      <c r="G76" s="13" t="s">
        <v>37</v>
      </c>
      <c r="H76" s="13"/>
      <c r="I76" s="13"/>
      <c r="J76" s="13" t="s">
        <v>27</v>
      </c>
    </row>
    <row r="77" spans="1:10" ht="18">
      <c r="C77" t="s">
        <v>24</v>
      </c>
      <c r="D77" s="7">
        <v>3.149</v>
      </c>
      <c r="E77" s="7"/>
      <c r="F77" s="7"/>
      <c r="G77" s="13" t="s">
        <v>37</v>
      </c>
      <c r="H77" s="13"/>
      <c r="I77" s="13"/>
      <c r="J77" s="13" t="s">
        <v>27</v>
      </c>
    </row>
    <row r="78" spans="1:10" ht="18">
      <c r="C78" t="s">
        <v>34</v>
      </c>
      <c r="D78" s="7">
        <v>3.1549999999999998</v>
      </c>
      <c r="E78" s="7"/>
      <c r="F78" s="7">
        <f>74100/42900</f>
        <v>1.7272727272727273</v>
      </c>
      <c r="G78" s="13" t="s">
        <v>37</v>
      </c>
      <c r="H78" s="13"/>
      <c r="I78" s="13"/>
      <c r="J78" s="13" t="s">
        <v>27</v>
      </c>
    </row>
    <row r="79" spans="1:10" ht="18">
      <c r="C79" t="s">
        <v>28</v>
      </c>
      <c r="D79" s="8">
        <v>3.22</v>
      </c>
      <c r="E79" s="8"/>
      <c r="F79" s="8"/>
      <c r="G79" s="13" t="s">
        <v>37</v>
      </c>
      <c r="H79" s="13"/>
      <c r="I79" s="13"/>
      <c r="J79" s="13" t="s">
        <v>27</v>
      </c>
    </row>
    <row r="80" spans="1:10" ht="18">
      <c r="C80" t="s">
        <v>141</v>
      </c>
      <c r="D80" s="7">
        <v>3.2</v>
      </c>
      <c r="E80" s="7"/>
      <c r="F80" s="7"/>
      <c r="G80" s="13" t="s">
        <v>37</v>
      </c>
      <c r="H80" s="13"/>
      <c r="I80" s="13"/>
      <c r="J80" s="13" t="s">
        <v>27</v>
      </c>
    </row>
    <row r="82" spans="2:4">
      <c r="B82" t="s">
        <v>48</v>
      </c>
      <c r="C82">
        <v>7</v>
      </c>
      <c r="D82" s="1" t="s">
        <v>49</v>
      </c>
    </row>
    <row r="97" spans="3:11" ht="60" customHeight="1">
      <c r="D97" s="42"/>
      <c r="E97" s="42"/>
      <c r="F97" s="42"/>
      <c r="G97" s="42"/>
      <c r="H97" s="42"/>
      <c r="I97" s="42"/>
      <c r="J97" s="81"/>
      <c r="K97" s="81"/>
    </row>
    <row r="98" spans="3:11">
      <c r="J98" s="82"/>
      <c r="K98" s="82"/>
    </row>
    <row r="99" spans="3:11">
      <c r="C99" s="1"/>
    </row>
  </sheetData>
  <sheetProtection algorithmName="SHA-512" hashValue="NDNVnyLblkJNFInZIxPFkfmBUNcOruhME6fn1tlIbYpNYrki7FbiVazmaSvzTnRjHFvw0GFl4EPTuaN6XrWx5Q==" saltValue="Yn8FA7yzYifZhhT+FGH3vQ==" spinCount="100000" sheet="1" objects="1" scenarios="1"/>
  <sortState ref="C3:J56">
    <sortCondition ref="C3:C56"/>
  </sortState>
  <mergeCells count="2">
    <mergeCell ref="J97:K97"/>
    <mergeCell ref="J98:K98"/>
  </mergeCells>
  <hyperlinks>
    <hyperlink ref="D67" r:id="rId1"/>
    <hyperlink ref="D64" r:id="rId2"/>
    <hyperlink ref="D66" r:id="rId3"/>
    <hyperlink ref="D68" r:id="rId4" location="PVP"/>
    <hyperlink ref="D69" r:id="rId5"/>
    <hyperlink ref="D82" r:id="rId6"/>
    <hyperlink ref="D65" r:id="rId7"/>
  </hyperlinks>
  <pageMargins left="0.7" right="0.7" top="0.75" bottom="0.75" header="0.3" footer="0.3"/>
  <pageSetup paperSize="9" orientation="portrait" r:id="rId8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9449D6BDB8B84FB969ED72CA619697" ma:contentTypeVersion="17" ma:contentTypeDescription="Creare un nuovo documento." ma:contentTypeScope="" ma:versionID="d20f84433e82f69c98fc0b35257a4c00">
  <xsd:schema xmlns:xsd="http://www.w3.org/2001/XMLSchema" xmlns:xs="http://www.w3.org/2001/XMLSchema" xmlns:p="http://schemas.microsoft.com/office/2006/metadata/properties" xmlns:ns2="e8c1d0d8-6a8a-404b-8b0f-5e08be274308" xmlns:ns3="4a3632fa-f487-481d-844e-e1bc7e91bb78" targetNamespace="http://schemas.microsoft.com/office/2006/metadata/properties" ma:root="true" ma:fieldsID="551f738fcfc80108d35f918c041ab79a" ns2:_="" ns3:_="">
    <xsd:import namespace="e8c1d0d8-6a8a-404b-8b0f-5e08be274308"/>
    <xsd:import namespace="4a3632fa-f487-481d-844e-e1bc7e91bb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1d0d8-6a8a-404b-8b0f-5e08be274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8fba5289-b0f5-4059-8e6c-3006df0b1f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3632fa-f487-481d-844e-e1bc7e91bb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f7779c0-bcac-4d00-8f56-8216bc9accb7}" ma:internalName="TaxCatchAll" ma:showField="CatchAllData" ma:web="4a3632fa-f487-481d-844e-e1bc7e91bb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3632fa-f487-481d-844e-e1bc7e91bb78" xsi:nil="true"/>
    <lcf76f155ced4ddcb4097134ff3c332f xmlns="e8c1d0d8-6a8a-404b-8b0f-5e08be2743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8BF99E-ABBB-4557-8346-E445AF98C3FF}"/>
</file>

<file path=customXml/itemProps2.xml><?xml version="1.0" encoding="utf-8"?>
<ds:datastoreItem xmlns:ds="http://schemas.openxmlformats.org/officeDocument/2006/customXml" ds:itemID="{6423E0BB-AA55-4C56-9767-68DBD104F8F4}"/>
</file>

<file path=customXml/itemProps3.xml><?xml version="1.0" encoding="utf-8"?>
<ds:datastoreItem xmlns:ds="http://schemas.openxmlformats.org/officeDocument/2006/customXml" ds:itemID="{B7EA9336-FD80-4369-A85B-030FCDF01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Copertina</vt:lpstr>
      <vt:lpstr>GHG fonti rinnovabili</vt:lpstr>
      <vt:lpstr>GHG sost. fossili</vt:lpstr>
      <vt:lpstr>Prod. elettricità da PV-eolico</vt:lpstr>
      <vt:lpstr>GHG totali evitate</vt:lpstr>
      <vt:lpstr>dati</vt:lpstr>
      <vt:lpstr>Tipologia_di_energia__utilizzata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stefanoni</dc:creator>
  <cp:lastModifiedBy>iacopo.sinibaldi</cp:lastModifiedBy>
  <dcterms:created xsi:type="dcterms:W3CDTF">2022-01-31T07:51:56Z</dcterms:created>
  <dcterms:modified xsi:type="dcterms:W3CDTF">2023-01-09T12:35:21Z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0x010100429449D6BDB8B84FB969ED72CA619697</vt:lpwstr>
  </property>
</Properties>
</file>